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2.xml.rels" ContentType="application/vnd.openxmlformats-package.relationship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leitung" sheetId="1" state="visible" r:id="rId3"/>
    <sheet name="A · Vorprüfung" sheetId="2" state="visible" r:id="rId4"/>
    <sheet name="B · Vertragstyp" sheetId="3" state="visible" r:id="rId5"/>
    <sheet name="C1 · Ausschlusskriterien" sheetId="4" state="visible" r:id="rId6"/>
    <sheet name="C2 · Bewertungsmatrix" sheetId="5" state="visible" r:id="rId7"/>
    <sheet name="C3 · Produktneutralität" sheetId="6" state="visible" r:id="rId8"/>
    <sheet name="D · Bieterfragen" sheetId="7" state="visible" r:id="rId9"/>
    <sheet name="E · Zeitplan" sheetId="8" state="visible" r:id="rId10"/>
    <sheet name="F · Beteiligte" sheetId="9" state="visible" r:id="rId11"/>
    <sheet name="Irrtümer" sheetId="10" state="visible" r:id="rId12"/>
    <sheet name="Rechtsgrundlagen" sheetId="11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6" authorId="0">
      <text>
        <r>
          <rPr>
            <sz val="10"/>
            <rFont val="Arial"/>
            <family val="2"/>
          </rPr>
          <t xml:space="preserve">Wird automatisch aus dem Auftragswert-Rechner weiter unten auf diesem Blatt übernommen.</t>
        </r>
      </text>
    </comment>
    <comment ref="C18" authorId="0">
      <text>
        <r>
          <rPr>
            <sz val="10"/>
            <rFont val="Arial"/>
            <family val="2"/>
          </rPr>
          <t xml:space="preserve">Rechtsgrundlage: Delegierte Verordnungen (EU) 2025/2150, 2025/2151 und 2025/2152 vom 22.10.2025; in Deutschland dynamisch über § 106 GWB. Die Werte sind gegenüber 2025 gesunken.</t>
        </r>
      </text>
    </comment>
  </commentList>
</comments>
</file>

<file path=xl/sharedStrings.xml><?xml version="1.0" encoding="utf-8"?>
<sst xmlns="http://schemas.openxmlformats.org/spreadsheetml/2006/main" count="406" uniqueCount="377">
  <si>
    <t xml:space="preserve">Vergabe-Checkliste: Projektmanagement-Software</t>
  </si>
  <si>
    <t xml:space="preserve">Prüfraster und Bewertungsmatrix für Kommunen, Hochschulen und öffentliche Auftraggeber · Rechtsstand August 2026</t>
  </si>
  <si>
    <t xml:space="preserve">So nutzen Sie diese Arbeitsmappe</t>
  </si>
  <si>
    <t xml:space="preserve">Blatt</t>
  </si>
  <si>
    <t xml:space="preserve">Zweck</t>
  </si>
  <si>
    <t xml:space="preserve">1</t>
  </si>
  <si>
    <t xml:space="preserve">A · Vorprüfung</t>
  </si>
  <si>
    <t xml:space="preserve">Sieben Fragen, die über Verfahrensart, Vertragstyp und Zeitplan entscheiden. Der Auftragswert-Rechner sagt Ihnen sofort, ob Sie oberhalb oder unterhalb der EU-Schwelle liegen.</t>
  </si>
  <si>
    <t xml:space="preserve">2</t>
  </si>
  <si>
    <t xml:space="preserve">B · Vertragstyp</t>
  </si>
  <si>
    <t xml:space="preserve">Ordnet Ihr Betriebsmodell dem passenden EVB-IT-Vertragstyp zu und hilft bei der Wahl der Verfahrensart.</t>
  </si>
  <si>
    <t xml:space="preserve">3</t>
  </si>
  <si>
    <t xml:space="preserve">C1 · Ausschlusskriterien</t>
  </si>
  <si>
    <t xml:space="preserve">Zehn Mindestanforderungen. Die Mappe wertet je Bieter automatisch aus, ob alle erfüllt sind.</t>
  </si>
  <si>
    <t xml:space="preserve">4</t>
  </si>
  <si>
    <t xml:space="preserve">C2 · Bewertungsmatrix</t>
  </si>
  <si>
    <t xml:space="preserve">Gewichtete Leistungsbewertung für bis zu drei Bieter, mit Preis-Leistungs-Verrechnung und automatischer Rangfolge.</t>
  </si>
  <si>
    <t xml:space="preserve">5</t>
  </si>
  <si>
    <t xml:space="preserve">C3 · Produktneutralität</t>
  </si>
  <si>
    <t xml:space="preserve">Selbstprüfung, ob Ihre Leistungsbeschreibung angreifbar ist.</t>
  </si>
  <si>
    <t xml:space="preserve">6</t>
  </si>
  <si>
    <t xml:space="preserve">D · Bieterfragen</t>
  </si>
  <si>
    <t xml:space="preserve">23 Fragen als Bieterfragebogen. Trennt belastbare Angebote von Marketing.</t>
  </si>
  <si>
    <t xml:space="preserve">7</t>
  </si>
  <si>
    <t xml:space="preserve">E · Zeitplan</t>
  </si>
  <si>
    <t xml:space="preserve">Ablaufplan mit Dauerschätzung; berechnet aus Ihrem Startdatum den frühesten und spätesten Produktivstart.</t>
  </si>
  <si>
    <t xml:space="preserve">8</t>
  </si>
  <si>
    <t xml:space="preserve">F · Beteiligte</t>
  </si>
  <si>
    <t xml:space="preserve">Wer an den Tisch muss — getrennt nach Kommune und Hochschule.</t>
  </si>
  <si>
    <t xml:space="preserve">9</t>
  </si>
  <si>
    <t xml:space="preserve">Irrtümer</t>
  </si>
  <si>
    <t xml:space="preserve">Fünf verbreitete Fehlannahmen und die korrekte Rechtslage.</t>
  </si>
  <si>
    <t xml:space="preserve">10</t>
  </si>
  <si>
    <t xml:space="preserve">Rechtsgrundlagen</t>
  </si>
  <si>
    <t xml:space="preserve">Fundstellenverzeichnis zum Nachschlagen.</t>
  </si>
  <si>
    <t xml:space="preserve">Legende</t>
  </si>
  <si>
    <t xml:space="preserve">Feldtyp</t>
  </si>
  <si>
    <t xml:space="preserve">Darstellung</t>
  </si>
  <si>
    <t xml:space="preserve">Bedeutung</t>
  </si>
  <si>
    <t xml:space="preserve">Eingabefeld</t>
  </si>
  <si>
    <t xml:space="preserve">gelb hinterlegt, blaue Schrift</t>
  </si>
  <si>
    <t xml:space="preserve">Hier tragen Sie ein.</t>
  </si>
  <si>
    <t xml:space="preserve">Berechnetes Feld</t>
  </si>
  <si>
    <t xml:space="preserve">weiß, schwarze Schrift</t>
  </si>
  <si>
    <t xml:space="preserve">Formel — bitte nicht überschreiben.</t>
  </si>
  <si>
    <t xml:space="preserve">Auswahlfeld</t>
  </si>
  <si>
    <t xml:space="preserve">gelb, Auswahlliste</t>
  </si>
  <si>
    <t xml:space="preserve">ja / nein / offen bzw. Punktwert 0–5.</t>
  </si>
  <si>
    <t xml:space="preserve">Beispielzeile</t>
  </si>
  <si>
    <t xml:space="preserve">In der Bewertungsmatrix ist Bieter A mit realistischen Beispielwerten vorbelegt. Überschreiben Sie sie mit Ihren eigenen Werten.</t>
  </si>
  <si>
    <t xml:space="preserve">Rechtlicher Hinweis · Diese Arbeitsmappe dient der allgemeinen Information und ersetzt keine Rechtsberatung im Einzelfall. Rechtsstand 9. August 2026. Die landesrechtlichen Wertgrenzen im Unterschwellenbereich ändern sich häufig — prüfen Sie Ihre Landesvergabeordnung beziehungsweise Ihre Vergabedienstanweisung. Herausgeber: WORKSPACE.PM.</t>
  </si>
  <si>
    <t xml:space="preserve">A · Bevor Sie mit der Leistungsbeschreibung beginnen</t>
  </si>
  <si>
    <t xml:space="preserve">Diese sieben Fragen entscheiden über Verfahrensart, Vertragstyp und Zeitplan. Erst danach lohnt sich der Blick auf Produkte.</t>
  </si>
  <si>
    <t xml:space="preserve">#</t>
  </si>
  <si>
    <t xml:space="preserve">Frage</t>
  </si>
  <si>
    <t xml:space="preserve">Antwort</t>
  </si>
  <si>
    <t xml:space="preserve">Konsequenz</t>
  </si>
  <si>
    <t xml:space="preserve">A1</t>
  </si>
  <si>
    <t xml:space="preserve">Welchen geschätzten Gesamtauftragswert hat das Vorhaben, netto, über die volle Laufzeit inklusive aller Optionen?</t>
  </si>
  <si>
    <t xml:space="preserve">ab 216.000 € → EU-Verfahren nach VgV</t>
  </si>
  <si>
    <t xml:space="preserve">A2</t>
  </si>
  <si>
    <t xml:space="preserve">Ist der Wert korrekt gerechnet? (Lizenzen × Nutzer × Monate inkl. Optionsjahren + Einführung + Migration + Schnittstellen + Schulung + Support)</t>
  </si>
  <si>
    <t xml:space="preserve">§ 3 VgV; bei Laufzeiten über 48 Monaten zusätzlich der 48-Monats-Wert</t>
  </si>
  <si>
    <t xml:space="preserve">A3</t>
  </si>
  <si>
    <t xml:space="preserve">Welche Wertgrenzen gelten unterhalb der EU-Schwelle bei uns? (Landesvergabeordnung / Vergabedienstanweisung)</t>
  </si>
  <si>
    <t xml:space="preserve">entscheidet über Direktauftrag, Verhandlungsvergabe oder Ausschreibung</t>
  </si>
  <si>
    <t xml:space="preserve">A4</t>
  </si>
  <si>
    <t xml:space="preserve">Welches Betriebsmodell kommt in Frage? (On-Premises / kommunales bzw. Hochschul-RZ / deutsche Cloud / souveräne Cloud)</t>
  </si>
  <si>
    <t xml:space="preserve">bestimmt EVB-IT-Vertragstyp und Nachweisbedarf</t>
  </si>
  <si>
    <t xml:space="preserve">A5</t>
  </si>
  <si>
    <t xml:space="preserve">Können wir über unseren kommunalen IT-Dienstleister oder einen Landes- bzw. Verbundrahmenvertrag beziehen?</t>
  </si>
  <si>
    <t xml:space="preserve">§ 108 GWB — gegebenenfalls vergaberechtsfrei</t>
  </si>
  <si>
    <t xml:space="preserve">A6</t>
  </si>
  <si>
    <t xml:space="preserve">Ist die Personalvertretung informiert und eingebunden?</t>
  </si>
  <si>
    <t xml:space="preserve">Landespersonalvertretungsgesetz; blockiert sonst den Rollout</t>
  </si>
  <si>
    <t xml:space="preserve">A7</t>
  </si>
  <si>
    <t xml:space="preserve">Ist eine Datenschutz-Folgenabschätzung erforderlich?</t>
  </si>
  <si>
    <t xml:space="preserve">Art. 35 DSGVO; parallel zum Verfahren einplanen</t>
  </si>
  <si>
    <t xml:space="preserve">Schwellenwerte 2026/2027 · netto · gültig 1.1.2026 bis 31.12.2027</t>
  </si>
  <si>
    <t xml:space="preserve">Auftraggeber / Auftragsart</t>
  </si>
  <si>
    <t xml:space="preserve">Schwellenwert</t>
  </si>
  <si>
    <t xml:space="preserve">Vorjahreswert</t>
  </si>
  <si>
    <t xml:space="preserve">Liefer-/Dienstleistungen — oberste und obere Bundesbehörden</t>
  </si>
  <si>
    <t xml:space="preserve">Liefer-/Dienstleistungen — Länder, Kommunen, Hochschulen, sonstige öffentliche Auftraggeber</t>
  </si>
  <si>
    <t xml:space="preserve">Liefer-/Dienstleistungen — Sektorenauftraggeber</t>
  </si>
  <si>
    <t xml:space="preserve">Bauaufträge</t>
  </si>
  <si>
    <t xml:space="preserve">Konzessionen</t>
  </si>
  <si>
    <t xml:space="preserve">Quelle: Delegierte Verordnungen (EU) 2025/2150, 2025/2151, 2025/2152 vom 22.10.2025 · § 106 GWB. Die Werte sind gegenüber 2025 gesunken — wer noch mit 221.000 € rechnet, liegt bei einem 218.000-€-Vorhaben oberhalb der Schwelle statt darunter.</t>
  </si>
  <si>
    <t xml:space="preserve">Auftragswert-Rechner · § 3 VgV</t>
  </si>
  <si>
    <t xml:space="preserve">Position</t>
  </si>
  <si>
    <t xml:space="preserve">Wert</t>
  </si>
  <si>
    <t xml:space="preserve">Hinweis</t>
  </si>
  <si>
    <t xml:space="preserve">Anzahl Nutzer / Lizenzen</t>
  </si>
  <si>
    <t xml:space="preserve">Eingabe</t>
  </si>
  <si>
    <t xml:space="preserve">Preis je Nutzer und Monat (netto)</t>
  </si>
  <si>
    <t xml:space="preserve">Grundlaufzeit in Monaten</t>
  </si>
  <si>
    <t xml:space="preserve">Verlängerungsoptionen in Monaten</t>
  </si>
  <si>
    <t xml:space="preserve">Eingabe — Optionen zählen mit!</t>
  </si>
  <si>
    <t xml:space="preserve">Gesamtlaufzeit in Monaten</t>
  </si>
  <si>
    <t xml:space="preserve">Grundlaufzeit zuzüglich aller Optionen</t>
  </si>
  <si>
    <t xml:space="preserve">Lizenzkosten über die Gesamtlaufzeit</t>
  </si>
  <si>
    <t xml:space="preserve">Nutzer × Monatspreis × Gesamtlaufzeit</t>
  </si>
  <si>
    <t xml:space="preserve">Einführung, Customizing, Schnittstellen</t>
  </si>
  <si>
    <t xml:space="preserve">Datenmigration</t>
  </si>
  <si>
    <t xml:space="preserve">Schulung / Train-the-Trainer</t>
  </si>
  <si>
    <t xml:space="preserve">Support und Pflege, soweit nicht in der Lizenz enthalten</t>
  </si>
  <si>
    <t xml:space="preserve">Geschätzter Gesamtauftragswert (netto)</t>
  </si>
  <si>
    <t xml:space="preserve">maßgeblich für die Verfahrenswahl</t>
  </si>
  <si>
    <t xml:space="preserve">Vergleichsrechnung: 48-Monats-Wert (§ 3 Abs. 11 Nr. 2 VgV)</t>
  </si>
  <si>
    <t xml:space="preserve">anzusetzen bei Verträgen ohne feste Laufzeit oder mit mehr als 48 Monaten</t>
  </si>
  <si>
    <t xml:space="preserve">Jahreswert (nur zur Kontrolle — nicht maßgeblich!)</t>
  </si>
  <si>
    <t xml:space="preserve">Der häufigste Rechenfehler: nur diesen Wert anzusetzen</t>
  </si>
  <si>
    <t xml:space="preserve">Ergebnis</t>
  </si>
  <si>
    <t xml:space="preserve">Liegt das Vorhaben oberhalb der EU-Schwelle?</t>
  </si>
  <si>
    <t xml:space="preserve">verglichen mit dem Schwellenwert für Kommunen und Hochschulen</t>
  </si>
  <si>
    <t xml:space="preserve">Anzuwendendes Regime</t>
  </si>
  <si>
    <t xml:space="preserve">Abstand zur Schwelle</t>
  </si>
  <si>
    <t xml:space="preserve">negativer Wert = Abstand nach unten</t>
  </si>
  <si>
    <t xml:space="preserve">Warnung Grenzbereich</t>
  </si>
  <si>
    <t xml:space="preserve">Maßgeblich ist nach § 3 VgV der geschätzte Gesamtwert ohne Umsatzsteuer über die gesamte Laufzeit, einschließlich aller Optionen und Verlängerungen. § 3 Abs. 2 VgV verbietet, einen Auftrag zu zerlegen, um unter die Schwelle zu kommen. Direktauftrag: Auf Bundesebene wurde die Wertgrenze mit dem Vergabebeschleunigungsgesetz zum 1.7.2026 in § 55 BHO auf 50.000 € netto angehoben — für Kommunen und Hochschulen gilt das nicht, dort ist Landesrecht maßgeblich. Die Länderwerte reichen von wenigen tausend Euro bis in den unteren sechsstelligen Bereich.</t>
  </si>
  <si>
    <t xml:space="preserve">B · Vertragstyp und Verfahrensart bestimmen</t>
  </si>
  <si>
    <t xml:space="preserve">Das Betriebsmodell legt den EVB-IT-Vertragstyp fest — und damit Haftung, Service Level, Nachweisbedarf und Exit.</t>
  </si>
  <si>
    <t xml:space="preserve">B1 · EVB-IT-Zuordnung</t>
  </si>
  <si>
    <t xml:space="preserve">Ihr Betriebsmodell / Ihre Leistung</t>
  </si>
  <si>
    <t xml:space="preserve">Passender EVB-IT-Vertragstyp</t>
  </si>
  <si>
    <t xml:space="preserve">Zutreffend?</t>
  </si>
  <si>
    <t xml:space="preserve">SaaS / Cloud-Betrieb beim Anbieter</t>
  </si>
  <si>
    <t xml:space="preserve">EVB-IT Cloud</t>
  </si>
  <si>
    <t xml:space="preserve">On-Premises, dauerhafte Nutzungsrechte</t>
  </si>
  <si>
    <t xml:space="preserve">EVB-IT Überlassung Typ B</t>
  </si>
  <si>
    <t xml:space="preserve">On-Premises, Nutzung auf Zeit (Miete / Abonnement)</t>
  </si>
  <si>
    <t xml:space="preserve">EVB-IT Überlassung Typ A</t>
  </si>
  <si>
    <t xml:space="preserve">Pflege und Support für Standardsoftware</t>
  </si>
  <si>
    <t xml:space="preserve">EVB-IT Pflege S</t>
  </si>
  <si>
    <t xml:space="preserve">Einführung, Beratung, Schulung, Personalgestellung</t>
  </si>
  <si>
    <t xml:space="preserve">EVB-IT Dienstleistung</t>
  </si>
  <si>
    <t xml:space="preserve">Individualentwicklung oder Anpassung als Werk</t>
  </si>
  <si>
    <t xml:space="preserve">EVB-IT Erstellung</t>
  </si>
  <si>
    <t xml:space="preserve">Integration mehrerer Komponenten zu einem System</t>
  </si>
  <si>
    <t xml:space="preserve">EVB-IT System / Systemlieferung</t>
  </si>
  <si>
    <t xml:space="preserve">Betriebsleistungen, Hosting, Managed Service</t>
  </si>
  <si>
    <t xml:space="preserve">EVB-IT Service</t>
  </si>
  <si>
    <t xml:space="preserve">Rahmenvertrag über mehrere Abrufe</t>
  </si>
  <si>
    <t xml:space="preserve">EVB-IT Rahmenvereinbarung</t>
  </si>
  <si>
    <t xml:space="preserve">Gewählte Vertragstypen</t>
  </si>
  <si>
    <t xml:space="preserve">Mehrfachnennung ist der Regelfall — z. B. Cloud + Dienstleistung</t>
  </si>
  <si>
    <t xml:space="preserve">Reform zum 1.3.2026: Acht Vertragstypen wurden neu gefasst (Überlassung Typ A, Dienstleistung, Pflege S, Rahmenvereinbarung, System, Erstellung, Systemlieferung, Service). Open Source wird als gleichwertige, teils bevorzugte Option behandelt — keine Beschaffungspflicht. Die SBOM wird vertraglicher Regelbestandteil; eine fehlende oder unvollständige SBOM kann einen Sachmangel begründen. NICHT überarbeitet wurden: EVB-IT Cloud, Überlassung Typ B, Instandhaltung und Kauf. Bei SaaS-Beschaffungen die dort fehlenden Punkte (SBOM, Exit-Rechte nach dem Data Act, Nutzung von KI-Diensten) ergänzend in die Leistungsbeschreibung aufnehmen.</t>
  </si>
  <si>
    <t xml:space="preserve">B2 · Verfahrensart</t>
  </si>
  <si>
    <t xml:space="preserve">Verfahren</t>
  </si>
  <si>
    <t xml:space="preserve">Wählen, wenn …</t>
  </si>
  <si>
    <t xml:space="preserve">Gewählt?</t>
  </si>
  <si>
    <t xml:space="preserve">Offenes Verfahren</t>
  </si>
  <si>
    <t xml:space="preserve">marktgängige Standardsoftware, Leistung gut beschreibbar — der Regelfall (§ 14 Abs. 2 VgV, frei wählbar)</t>
  </si>
  <si>
    <t xml:space="preserve">Nicht offenes Verfahren</t>
  </si>
  <si>
    <t xml:space="preserve">hoher Prüfaufwand je Angebot rechtfertigt einen vorgeschalteten Teilnahmewettbewerb</t>
  </si>
  <si>
    <t xml:space="preserve">Verhandlungsverfahren mit Teilnahmewettbewerb</t>
  </si>
  <si>
    <t xml:space="preserve">Konfiguration, Migration, Schnittstellen oder Individualanteile kommen dazu (§ 14 Abs. 3 Nr. 1 und 3 VgV)</t>
  </si>
  <si>
    <t xml:space="preserve">Wettbewerblicher Dialog</t>
  </si>
  <si>
    <t xml:space="preserve">die Lösung selbst ist noch unbekannt — für Standard-PM-Software überdimensioniert</t>
  </si>
  <si>
    <t xml:space="preserve">Innovationspartnerschaft</t>
  </si>
  <si>
    <t xml:space="preserve">keine marktverfügbare Lösung existiert — hier praktisch nie einschlägig</t>
  </si>
  <si>
    <t xml:space="preserve">C1 · Ausschlusskriterien (Mindestanforderungen, nicht bepunktet)</t>
  </si>
  <si>
    <t xml:space="preserve">Nichterfüllung führt zum Ausschluss. Sparsam einsetzen — jedes zusätzliche Ausschlusskriterium verkleinert den Bieterkreis.</t>
  </si>
  <si>
    <t xml:space="preserve">Kriterium</t>
  </si>
  <si>
    <t xml:space="preserve">Bieter A</t>
  </si>
  <si>
    <t xml:space="preserve">Bieter B</t>
  </si>
  <si>
    <t xml:space="preserve">Bieter C</t>
  </si>
  <si>
    <t xml:space="preserve">Nachweis / Fundstelle im Angebot</t>
  </si>
  <si>
    <t xml:space="preserve">C1.1</t>
  </si>
  <si>
    <t xml:space="preserve">Verarbeitung und Speicherung personenbezogener Daten ausschließlich im EWR. (Eine harte Deutschland-Vorgabe als Mindestanforderung braucht eine dokumentierte sachliche Begründung — sonst besser als Zuschlagskriterium bepunkten.)</t>
  </si>
  <si>
    <t xml:space="preserve">C1.2</t>
  </si>
  <si>
    <t xml:space="preserve">Vertrag zur Auftragsverarbeitung nach Art. 28 DSGVO im Entwurf vorgelegt, einschließlich TOM nach Art. 32 DSGVO</t>
  </si>
  <si>
    <t xml:space="preserve">C1.3</t>
  </si>
  <si>
    <t xml:space="preserve">Vollständige, datierte Unterauftragsverarbeiterliste mit Firmensitz und Verarbeitungsort</t>
  </si>
  <si>
    <t xml:space="preserve">C1.4</t>
  </si>
  <si>
    <t xml:space="preserve">Rollenbasierte Zugriffssteuerung mit Rechten mindestens auf Objektebene</t>
  </si>
  <si>
    <t xml:space="preserve">C1.5</t>
  </si>
  <si>
    <t xml:space="preserve">Revisionssicherer, filterbarer Änderungsnachweis (Audit-Trail)</t>
  </si>
  <si>
    <t xml:space="preserve">C1.6</t>
  </si>
  <si>
    <t xml:space="preserve">Konformitätserklärung oder Prüfbericht zu EN 301 549, insbesondere Kapitel 11 (Software), WCAG-Konformitätsstufe AA — oder Selbsterklärung mit verbindlichem Behebungsplan</t>
  </si>
  <si>
    <t xml:space="preserve">C1.7</t>
  </si>
  <si>
    <t xml:space="preserve">Strukturierter Datenexport einschließlich Beziehungsstrukturen (nicht nur PDF)</t>
  </si>
  <si>
    <t xml:space="preserve">C1.8</t>
  </si>
  <si>
    <t xml:space="preserve">Bei Cloud oder Managed Hosting: BSI-C5-Testat vom Typ 2 mit benanntem Geltungsbereich</t>
  </si>
  <si>
    <t xml:space="preserve">C1.9</t>
  </si>
  <si>
    <t xml:space="preserve">Single Sign-on über SAML oder OpenID Connect</t>
  </si>
  <si>
    <t xml:space="preserve">C1.10</t>
  </si>
  <si>
    <t xml:space="preserve">Betrieb mit den im Haus eingesetzten Browsern in den freigegebenen Versionsständen (ESR-Zyklen beachten)</t>
  </si>
  <si>
    <t xml:space="preserve">Erfüllt (Anzahl „ja“)</t>
  </si>
  <si>
    <t xml:space="preserve">von 10 Mindestanforderungen</t>
  </si>
  <si>
    <t xml:space="preserve">Nicht erfüllt (Anzahl „nein“)</t>
  </si>
  <si>
    <t xml:space="preserve">jedes „nein“ führt zum Ausschluss</t>
  </si>
  <si>
    <t xml:space="preserve">Noch offen</t>
  </si>
  <si>
    <t xml:space="preserve">vor der Wertung klären oder nachfordern</t>
  </si>
  <si>
    <t xml:space="preserve">Ergebnis der Eignungs- und Mindestanforderungsprüfung</t>
  </si>
  <si>
    <t xml:space="preserve">Beispiel für die Ausfüllweise: Tragen Sie je Bieter „ja“, „nein“ oder „offen“ ein. In Spalte F gehört die Fundstelle im Angebot — Seitenzahl, Anlagennummer, Dateiname. Diese Spalte ist Ihr Vergabevermerk in Kurzform und erspart im Nachprüfungsfall die Rekonstruktion.</t>
  </si>
  <si>
    <t xml:space="preserve">Gewichtete Leistungsbewertung für bis zu drei Bieter. Punkte 0–5 eintragen, alles Weitere rechnet die Mappe. Bieter A ist als Beispiel vorbelegt.</t>
  </si>
  <si>
    <t xml:space="preserve">Bieter</t>
  </si>
  <si>
    <t xml:space="preserve">Bereich</t>
  </si>
  <si>
    <t xml:space="preserve">Gewicht</t>
  </si>
  <si>
    <t xml:space="preserve">A · Punkte</t>
  </si>
  <si>
    <t xml:space="preserve">A · Ergebnis</t>
  </si>
  <si>
    <t xml:space="preserve">B · Punkte</t>
  </si>
  <si>
    <t xml:space="preserve">B · Ergebnis</t>
  </si>
  <si>
    <t xml:space="preserve">C · Punkte</t>
  </si>
  <si>
    <t xml:space="preserve">C · Ergebnis</t>
  </si>
  <si>
    <t xml:space="preserve">Fachlichkeit</t>
  </si>
  <si>
    <t xml:space="preserve">Projekt- und Portfolioübersicht, Multiprojektsteuerung</t>
  </si>
  <si>
    <t xml:space="preserve">Terminplanung mit Abhängigkeiten und Puffern (Netzplanlogik)</t>
  </si>
  <si>
    <t xml:space="preserve">Ressourcen- und Kapazitätsplanung, Auslastungserkennung</t>
  </si>
  <si>
    <t xml:space="preserve">Kosten-, Budget- und Mittelabflussplanung, Plan-Ist-Forecast</t>
  </si>
  <si>
    <t xml:space="preserve">Statusberichte mit Freigabeworkflow und stichtagsfesten Werten</t>
  </si>
  <si>
    <t xml:space="preserve">Gremien- und Beschlussverfolgung (Sitzungen, Protokolle, Beschlüsse als Objekte)</t>
  </si>
  <si>
    <t xml:space="preserve">Risiko- und Änderungsmanagement</t>
  </si>
  <si>
    <t xml:space="preserve">Dokumentenerzeugung aus Live-Projektdaten</t>
  </si>
  <si>
    <t xml:space="preserve">Betrieb &amp; Souveränität</t>
  </si>
  <si>
    <t xml:space="preserve">Betriebsmodell-Flexibilität (SaaS / Managed / On-Premises bei identischem Funktionsumfang)</t>
  </si>
  <si>
    <t xml:space="preserve">Aspekte der digitalen Souveränität nach § 58 Abs. 2 Nr. 4 VgV: Datenlokalisierung, offene Schnittstellen, Nachvollziehbarkeit der Verarbeitung</t>
  </si>
  <si>
    <t xml:space="preserve">Exit-Fähigkeit und Datenportabilität (Art. 25 Data Act)</t>
  </si>
  <si>
    <t xml:space="preserve">Sicherheit &amp; Recht</t>
  </si>
  <si>
    <t xml:space="preserve">Qualität und Geltungsbereich der Sicherheitsnachweise (C5-Typ, ISO 27001, Prüfzeitraum)</t>
  </si>
  <si>
    <t xml:space="preserve">Berechtigungstiefe (Objekt- und Feldebene, projektspezifische Rollen)</t>
  </si>
  <si>
    <t xml:space="preserve">Barrierefreiheit über die Mindestanforderung hinaus (Prüfbericht, Umfang, Aktualität)</t>
  </si>
  <si>
    <t xml:space="preserve">Konfigurierbarkeit personenbezogener Auswertungen (Mitbestimmungsfähigkeit)</t>
  </si>
  <si>
    <t xml:space="preserve">Umsetzung</t>
  </si>
  <si>
    <t xml:space="preserve">Einführungskonzept, Migration, Schulung, Ansprechpartner</t>
  </si>
  <si>
    <t xml:space="preserve">Referenzen aus vergleichbaren öffentlichen Auftraggebern</t>
  </si>
  <si>
    <t xml:space="preserve">Summe Leistungspunkte</t>
  </si>
  <si>
    <t xml:space="preserve">Kontrolle: Summe der Gewichte muss 100 ergeben</t>
  </si>
  <si>
    <t xml:space="preserve">Leistungserfüllung in Prozent</t>
  </si>
  <si>
    <t xml:space="preserve">Preis-Leistungs-Verrechnung</t>
  </si>
  <si>
    <t xml:space="preserve">Gewichtung Leistung</t>
  </si>
  <si>
    <t xml:space="preserve">Gewichtung Preis</t>
  </si>
  <si>
    <t xml:space="preserve">Angebotspreis (netto, Gesamtauftragswert)</t>
  </si>
  <si>
    <t xml:space="preserve">Preispunkte (niedrigster Preis = 100)</t>
  </si>
  <si>
    <t xml:space="preserve">Gesamtwertung</t>
  </si>
  <si>
    <t xml:space="preserve">Rang</t>
  </si>
  <si>
    <t xml:space="preserve">Formel Leistung: Gewicht × Punkte ÷ 5. Punkte werden von 0 (nicht erfüllt) bis 5 (vollständig und überzeugend erfüllt) vergeben. Formel Preis: niedrigster wertbarer Preis ÷ Angebotspreis × 100 — die einfache Verhältnismethode. Prüfen Sie, ob Ihre Vergabestelle eine andere Preisumrechnung vorgibt (z. B. Median- oder Interpolationsmethode); die Formel in Zeile 32 ist dann anzupassen. Die Gewichtung 50/50 ist ein Vorschlag und in Zelle D29 frei änderbar.</t>
  </si>
  <si>
    <t xml:space="preserve">Hinweis zur digitalen Souveränität: Seit dem 1. Juli 2026 nennt § 58 Abs. 2 Nr. 4 VgV „Aspekte der digitalen Souveränität“ ausdrücklich als zulässiges Zuschlagskriterium, § 128 Abs. 2 GWB erlaubt sie zusätzlich als Ausführungsbedingung. Beschreiben Sie das Kriterium dennoch operational — Datenlokalisierung, Exportformate, API-Offenheit, Betreiberwechsel — nicht als Schlagwort. Die Gewichtung muss auftragsbezogen, verhältnismäßig und dokumentiert sein.</t>
  </si>
  <si>
    <t xml:space="preserve">C3 · Produktneutralität — Selbstprüfung</t>
  </si>
  <si>
    <t xml:space="preserve">Vier Fragen, die darüber entscheiden, ob Ihre Leistungsbeschreibung im Nachprüfungsverfahren hält.</t>
  </si>
  <si>
    <t xml:space="preserve">Prüfung</t>
  </si>
  <si>
    <t xml:space="preserve">Erledigt</t>
  </si>
  <si>
    <t xml:space="preserve">Rechtsgrundlage / Hinweis</t>
  </si>
  <si>
    <t xml:space="preserve">C3.1</t>
  </si>
  <si>
    <t xml:space="preserve">Enthält die Leistungsbeschreibung Merkmale, die faktisch nur ein Produkt erfüllt?</t>
  </si>
  <si>
    <t xml:space="preserve">§ 31 VgV — wenn ja, begründen oder streichen</t>
  </si>
  <si>
    <t xml:space="preserve">C3.2</t>
  </si>
  <si>
    <t xml:space="preserve">Falls ein Produkt oder ein Standard genannt wird: Ist der Zusatz „oder gleichwertig“ gesetzt?</t>
  </si>
  <si>
    <t xml:space="preserve">§ 31 VgV — fehlt er, ist das gesamte Verfahren angreifbar</t>
  </si>
  <si>
    <t xml:space="preserve">C3.3</t>
  </si>
  <si>
    <t xml:space="preserve">Ist die Losaufteilung geprüft und die Entscheidung dokumentiert?</t>
  </si>
  <si>
    <t xml:space="preserve">§ 97 Abs. 4 GWB</t>
  </si>
  <si>
    <t xml:space="preserve">C3.4</t>
  </si>
  <si>
    <t xml:space="preserve">Falls Open Source vorgegeben werden soll: Liegt eine dokumentierte objektive, auftragsbezogene sachliche Begründung vor?</t>
  </si>
  <si>
    <t xml:space="preserve">Rein politische Motive genügen nicht; die Darlegungslast liegt beim Auftraggeber</t>
  </si>
  <si>
    <t xml:space="preserve">C3.5</t>
  </si>
  <si>
    <t xml:space="preserve">Falls eine Datenhaltung ausschließlich in Deutschland gefordert wird: Ist die sachliche Begründung dokumentiert — oder wird sie besser als Zuschlagskriterium bepunktet?</t>
  </si>
  <si>
    <t xml:space="preserve">§ 58 Abs. 2 Nr. 4 VgV; als harte Mindestanforderung binnenmarktrechtlich angreifbar</t>
  </si>
  <si>
    <t xml:space="preserve">D · Fragen an die Bieter</t>
  </si>
  <si>
    <t xml:space="preserve">Diese Fragen trennen belastbare Angebote von Marketing. Als Bieterfragebogen verwendbar — Antwortspalten je Bieter.</t>
  </si>
  <si>
    <t xml:space="preserve">Nr.</t>
  </si>
  <si>
    <t xml:space="preserve">Antwort Bieter A</t>
  </si>
  <si>
    <t xml:space="preserve">Antwort Bieter B</t>
  </si>
  <si>
    <t xml:space="preserve">Antwort Bieter C</t>
  </si>
  <si>
    <t xml:space="preserve">D1 · Rechtsträger und Datenhaltung</t>
  </si>
  <si>
    <t xml:space="preserve">Welche juristische Person wird Vertragspartner? Sitz, Registergericht, Registernummer?</t>
  </si>
  <si>
    <t xml:space="preserve">Nennen Sie alle unmittelbaren und mittelbaren Gesellschafter mit Sitz außerhalb des EWR.</t>
  </si>
  <si>
    <t xml:space="preserve">Unterliegen Sie extraterritorial wirkenden Rechtsvorschriften eines Drittstaats (etwa dem US CLOUD Act)?</t>
  </si>
  <si>
    <t xml:space="preserve">Welcher Rechenzentrumsbetreiber, welcher Standort, welche Rechtsträgerschaft?</t>
  </si>
  <si>
    <t xml:space="preserve">Auf welche Rechtsgrundlage stützen Sie etwaige Drittlandtransfers?</t>
  </si>
  <si>
    <t xml:space="preserve">D2 · Nachweise — richtig eingegrenzt</t>
  </si>
  <si>
    <t xml:space="preserve">Legen Sie Ihr C5-Testat vor: Typ (1 oder 2), Katalogversion (C5:2020 oder C5:2026), Berichtszeitraum, Prüfer, Geltungsbereich nach Services und Standorten.</t>
  </si>
  <si>
    <t xml:space="preserve">Bezieht sich das Testat auf den Rechenzentrumsbetrieb, auf die Anwendung oder auf beides?  ← die wichtigste Frage dieser Liste</t>
  </si>
  <si>
    <t xml:space="preserve">Legen Sie Ihr ISO/IEC-27001-Zertifikat vor. Native ISO-Zertifizierung oder auf Basis IT-Grundschutz? Geltungsbereich?</t>
  </si>
  <si>
    <t xml:space="preserve">Verpflichten Sie sich, über die gesamte Vertragslaufzeit fortlaufend Folgeberichte vorzulegen und fristgerecht auf C5:2026 umzustellen (anzuwenden ab 1.6.2027)?</t>
  </si>
  <si>
    <t xml:space="preserve">Legen Sie einen Prüfbericht nach EN 301 549 bzw. einen BITV-Test vor: Prüfstelle, Prüfdatum, geprüfter Versionsstand, festgestellte Abweichungen.</t>
  </si>
  <si>
    <t xml:space="preserve">D3 · Betriebsmodell</t>
  </si>
  <si>
    <t xml:space="preserve">Ist der Funktionsumfang in SaaS, Managed Hosting und On-Premises identisch? Falls nein: Welche Funktionen fehlen in welcher Variante?</t>
  </si>
  <si>
    <t xml:space="preserve">Gibt es Funktionsstufen, Editionen oder Zusatzmodule? Was genau ist im angebotenen Preis enthalten — insbesondere SSO, Audit-Log, Portfolio- und Ressourcenmanagement?</t>
  </si>
  <si>
    <t xml:space="preserve">Wie unterscheiden sich Update-Zyklen und Supportleistungen zwischen den Varianten?</t>
  </si>
  <si>
    <t xml:space="preserve">D4 · Exit und Schnittstellen</t>
  </si>
  <si>
    <t xml:space="preserve">Welche Datenexportformate stehen zur Verfügung? Werden Beziehungsstrukturen (Abhängigkeiten, Zuordnungen, Historie) mit exportiert?</t>
  </si>
  <si>
    <t xml:space="preserve">Wie erfüllen Sie Art. 25 des EU Data Act? Welche Mitwirkungsleistungen und Fristen sagen Sie beim Anbieterwechsel zu?</t>
  </si>
  <si>
    <t xml:space="preserve">Sind API und Webhooks ohne zusätzliche Entgelte oder Tarifstufen nutzbar?</t>
  </si>
  <si>
    <t xml:space="preserve">Stellen Sie eine SBOM in einem maschinenlesbaren Standardformat bereit und aktualisieren Sie sie je Version?</t>
  </si>
  <si>
    <t xml:space="preserve">D5 · Mitbestimmung und Datenschutz</t>
  </si>
  <si>
    <t xml:space="preserve">Welche personenbezogenen Auswertungen erzeugt das System, und welche lassen sich rollenbasiert deaktivieren oder auf aggregierte Darstellungen beschränken?</t>
  </si>
  <si>
    <t xml:space="preserve">Wer kann den Audit-Trail lesen, und lässt sich dieser Zugriff auf benannte Rollen begrenzen?</t>
  </si>
  <si>
    <t xml:space="preserve">Unterstützt das System objektbezogene Aufbewahrungsfristen und eine protokollierte Löschung nach Fristablauf?</t>
  </si>
  <si>
    <t xml:space="preserve">Werden Daten an KI-Dienste übermittelt? Falls ja: an welche, wohin, und lässt sich das vollständig abschalten?</t>
  </si>
  <si>
    <t xml:space="preserve">D6 · Vertrieb und Beschaffungsweg</t>
  </si>
  <si>
    <t xml:space="preserve">Über welche kommunalen IT-Dienstleister, Landes- oder Verbundrahmenverträge ist Ihre Lösung beziehbar?</t>
  </si>
  <si>
    <t xml:space="preserve">Nennen Sie Referenzen aus dem öffentlichen Sektor mit Einsatzumfang und Ansprechpartner für Rückfragen.</t>
  </si>
  <si>
    <t xml:space="preserve">E · Zeitplan (EU-Verfahren)</t>
  </si>
  <si>
    <t xml:space="preserve">Richtwerte. Tragen Sie Ihr Startdatum ein — die Mappe berechnet den frühesten und spätesten Produktivstart.</t>
  </si>
  <si>
    <t xml:space="preserve">Startdatum der Bedarfsermittlung</t>
  </si>
  <si>
    <t xml:space="preserve">Phase</t>
  </si>
  <si>
    <t xml:space="preserve">Dauer min (Wo.)</t>
  </si>
  <si>
    <t xml:space="preserve">Dauer max (Wo.)</t>
  </si>
  <si>
    <t xml:space="preserve">Parallel?</t>
  </si>
  <si>
    <t xml:space="preserve">frühestens fertig</t>
  </si>
  <si>
    <t xml:space="preserve">spätestens fertig</t>
  </si>
  <si>
    <t xml:space="preserve">Bedarfsermittlung, Übersicht der Vorhaben</t>
  </si>
  <si>
    <t xml:space="preserve">nein</t>
  </si>
  <si>
    <t xml:space="preserve">Beteiligung Personalvertretung, Datenschutz, IT-Sicherheit, Barrierefreiheit</t>
  </si>
  <si>
    <t xml:space="preserve">ja</t>
  </si>
  <si>
    <t xml:space="preserve">Markterkundung</t>
  </si>
  <si>
    <t xml:space="preserve">Leistungsbeschreibung und Vergabeunterlagen</t>
  </si>
  <si>
    <t xml:space="preserve">Bekanntmachung bis Angebotsfrist</t>
  </si>
  <si>
    <t xml:space="preserve">Wertung, gegebenenfalls Verhandlungsrunden</t>
  </si>
  <si>
    <t xml:space="preserve">Information nach § 134 GWB, Wartefrist</t>
  </si>
  <si>
    <t xml:space="preserve">Zuschlag bis Produktivstart</t>
  </si>
  <si>
    <t xml:space="preserve">Gesamtdauer in Wochen</t>
  </si>
  <si>
    <t xml:space="preserve">Produktivstart in Monaten ab Beginn</t>
  </si>
  <si>
    <t xml:space="preserve">Merksatz: Datenschutz-Folgenabschätzung und Beteiligung der Personalvertretung parallel zum Verfahren starten, nicht danach. Das ist der wirksamste Hebel gegen Verzögerung — deshalb steht Phase 2 in der Spalte „Parallel?“ auf „ja“ und geht nicht in die Gesamtdauer ein. Setzen Sie den Wert auf „nein“, wenn die Beteiligung bei Ihnen sequenziell läuft; die Gesamtdauer rechnet sich dann automatisch neu.</t>
  </si>
  <si>
    <t xml:space="preserve">F · Wer muss an den Tisch</t>
  </si>
  <si>
    <t xml:space="preserve">Kommunen und Hochschulen kaufen nicht auf demselben Weg ein. Tragen Sie Namen und Kontakt ein.</t>
  </si>
  <si>
    <t xml:space="preserve">Rolle</t>
  </si>
  <si>
    <t xml:space="preserve">Kommune</t>
  </si>
  <si>
    <t xml:space="preserve">Hochschule</t>
  </si>
  <si>
    <t xml:space="preserve">Bei uns: Name und Kontakt</t>
  </si>
  <si>
    <t xml:space="preserve">Bedarfsträger</t>
  </si>
  <si>
    <t xml:space="preserve">Fachbereich / Amt</t>
  </si>
  <si>
    <t xml:space="preserve">Fakultät, Institut, Dezernat</t>
  </si>
  <si>
    <t xml:space="preserve">Treiber</t>
  </si>
  <si>
    <t xml:space="preserve">CDO, Digitalisierungsamt, Hauptamt</t>
  </si>
  <si>
    <t xml:space="preserve">Kanzlerbüro, PMO/PPO</t>
  </si>
  <si>
    <t xml:space="preserve">Technische Freigabestelle</t>
  </si>
  <si>
    <t xml:space="preserve">kommunaler IT-Dienstleister oder eigene IT</t>
  </si>
  <si>
    <t xml:space="preserve">Rechenzentrum</t>
  </si>
  <si>
    <t xml:space="preserve">Vergabe</t>
  </si>
  <si>
    <t xml:space="preserve">Zentrale Vergabestelle</t>
  </si>
  <si>
    <t xml:space="preserve">Beschaffung / Zentrale Vergabestelle</t>
  </si>
  <si>
    <t xml:space="preserve">Datenschutz</t>
  </si>
  <si>
    <t xml:space="preserve">behördlicher Datenschutzbeauftragter</t>
  </si>
  <si>
    <t xml:space="preserve">IT-Sicherheit</t>
  </si>
  <si>
    <t xml:space="preserve">Informationssicherheitsbeauftragter</t>
  </si>
  <si>
    <t xml:space="preserve">Informationssicherheitsbeauftragter / CISO</t>
  </si>
  <si>
    <t xml:space="preserve">Barrierefreiheit</t>
  </si>
  <si>
    <t xml:space="preserve">Beauftragte/r für Menschen mit Behinderungen</t>
  </si>
  <si>
    <t xml:space="preserve">Beauftragte/r für Barrierefreiheit</t>
  </si>
  <si>
    <t xml:space="preserve">Vertretung</t>
  </si>
  <si>
    <t xml:space="preserve">Personalrat</t>
  </si>
  <si>
    <t xml:space="preserve">Personalrat, ggf. Gleichstellung, Schwerbehindertenvertretung</t>
  </si>
  <si>
    <t xml:space="preserve">Gremium</t>
  </si>
  <si>
    <t xml:space="preserve">Rat / Hauptausschuss</t>
  </si>
  <si>
    <t xml:space="preserve">Präsidium / Senat</t>
  </si>
  <si>
    <t xml:space="preserve">Fünf verbreitete Irrtümer</t>
  </si>
  <si>
    <t xml:space="preserve">Formulierungen, die Verfahren angreifbar machen — und die korrekte Rechtslage.</t>
  </si>
  <si>
    <t xml:space="preserve">Irrtum</t>
  </si>
  <si>
    <t xml:space="preserve">Richtig</t>
  </si>
  <si>
    <t xml:space="preserve">„C5-Zertifizierung“</t>
  </si>
  <si>
    <t xml:space="preserve">C5 ist ein Testat nach ISAE 3000, keine Zertifizierung. Das BSI zertifiziert nicht. Immer Typ, Version, Berichtszeitraum und Geltungsbereich benennen. Der C5:2026 ist für Testierungen ab dem 1.6.2027 anzuwenden; C5:2020 bleibt bis zum 28.2.2027 uneingeschränkt nutzbar.</t>
  </si>
  <si>
    <t xml:space="preserve">„Für VS-NfD braucht es eine Sicherheitsüberprüfung (SÜ1/SÜ2)“</t>
  </si>
  <si>
    <t xml:space="preserve">§ 1 Abs. 2 Nr. 1 SÜG erfasst nur STRENG GEHEIM, GEHEIM und VS-VERTRAULICH. Für VS-NfD genügen Belehrung und schriftliche Verpflichtung nach der Verschlusssachenanweisung. Die korrekten Kürzel lauten Ü1, Ü2 und Ü3 (§§ 8, 9, 10 SÜG) — nicht SÜ1/SÜ2. Für Kommunen und Hochschulen gilt zudem die jeweilige Landes-VSA, nicht die Bundes-VSA.</t>
  </si>
  <si>
    <t xml:space="preserve">„Es gibt VS-NfD-zugelassene Projektmanagement-Software“</t>
  </si>
  <si>
    <t xml:space="preserve">Nein. Zugelassen werden nach §§ 51, 52 VSA IT-Sicherheitsprodukte — Verschlüsselung, VPN, Firewalls, Schlüsselmanagement (BSI-Schrift 7164). Fachanwendungen werden dort nicht adressiert; ihr Einsatz erfolgt über die Freigabe des Gesamtsystems durch die Dienststelle. „VS-NfD-konform“ und „für VS-NfD geeignet“ sind Marketingbegriffe ohne Rechtswirkung.</t>
  </si>
  <si>
    <t xml:space="preserve">„Serverstandort Deutschland = DSGVO-konform“</t>
  </si>
  <si>
    <t xml:space="preserve">Der Standort ist ein Baustein. Entscheidend sind zusätzlich Rechtsträgerschaft und Konzernbindung des Vertragspartners, die Unterauftragsverarbeiter-Kette, die Rechtsgrundlage etwaiger Drittlandtransfers, ein tragfähiger AVV und dokumentierte TOM.</t>
  </si>
  <si>
    <t xml:space="preserve">„Die UVgO gilt automatisch für uns“</t>
  </si>
  <si>
    <t xml:space="preserve">Nein. Die UVgO wird erst durch Anwendungsbefehl von Bund oder Land verbindlich. Für Kommunen und Hochschulen gilt jeweils Landesrecht — Landesvergabegesetze, kommunale Haushaltsverordnungen, Vergabeerlasse auf Basis der Landeshaushaltsordnung.</t>
  </si>
  <si>
    <t xml:space="preserve">Rechtsgrundlagen im Überblick</t>
  </si>
  <si>
    <t xml:space="preserve">Stand 9. August 2026.</t>
  </si>
  <si>
    <t xml:space="preserve">Fundstellen</t>
  </si>
  <si>
    <t xml:space="preserve">§ 3, § 14, § 31, § 58 VgV · § 97, § 106, § 107, § 108, § 121, § 128, § 134 GWB · § 23 UVgO · § 55 der Landeshaushaltsordnung · § 55 BHO (Bund) · Vergabebeschleunigungsgesetz, in Kraft seit 1.7.2026 · Delegierte Verordnungen (EU) 2025/2150, 2025/2151, 2025/2152</t>
  </si>
  <si>
    <t xml:space="preserve">Verträge</t>
  </si>
  <si>
    <t xml:space="preserve">EVB-IT in den Fassungen ab 1.3.2026 · Verordnung (EU) 2023/2854 (Data Act), Art. 25 und Art. 29 Abs. 1</t>
  </si>
  <si>
    <t xml:space="preserve">Art. 28, 32, 35, 44 ff., 48 DSGVO · Landesdatenschutzgesetz · Landeshochschulgesetz · § 43 Abs. 3 BDSG</t>
  </si>
  <si>
    <t xml:space="preserve">Sicherheit</t>
  </si>
  <si>
    <t xml:space="preserve">BSI C5 (C5:2020 / C5:2026) · ISO/IEC 27001 · IT-Grundschutz, Baustein APP.6, Profil „Basis-Absicherung Kommunalverwaltung“ · BSIG / NIS2UmsuCG</t>
  </si>
  <si>
    <t xml:space="preserve">Geheimschutz</t>
  </si>
  <si>
    <t xml:space="preserve">SÜG, insbesondere § 1 Abs. 2, § 4 Abs. 2, §§ 8–10 · Verschlusssachenanweisung des Bundes bzw. Landes-VSA, §§ 51, 52 · BSI-Schrift 7164</t>
  </si>
  <si>
    <t xml:space="preserve">§§ 12, 12a bis 12d BGG · BITV 2.0 bzw. Landesverordnungen über barrierefreie Informationstechnik · EN 301 549, insbesondere Kapitel 11 · WCAG 2.1, Konformitätsstufe AA</t>
  </si>
  <si>
    <t xml:space="preserve">Mitbestimmung</t>
  </si>
  <si>
    <t xml:space="preserve">Landespersonalvertretungsgesetz (Bund: § 80 Abs. 1 Nr. 21 BPersVG) · ggf. § 87 Abs. 1 Nr. 6 BetrVG · BVerwG, Beschluss vom 4.5.2023 – 5 P 16.21</t>
  </si>
  <si>
    <t xml:space="preserve">Diese Arbeitsmappe dient der allgemeinen Information und ersetzt keine Rechtsberatung im Einzelfall. Den vollständigen Leitfaden mit Herleitung, Quellen und fertigen Formulierungsbausteinen für die Leistungsbeschreibung finden Sie unter workspace.pm im Blog.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</si>
</sst>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&quot; €&quot;;[RED]\-#,##0&quot; €&quot;;\-"/>
    <numFmt numFmtId="166" formatCode="#,##0"/>
    <numFmt numFmtId="167" formatCode="#,##0.00&quot; €&quot;"/>
    <numFmt numFmtId="168" formatCode="General"/>
    <numFmt numFmtId="169" formatCode="#,##0.0"/>
    <numFmt numFmtId="170" formatCode="0.0%"/>
    <numFmt numFmtId="171" formatCode="dd\.mm\.yyyy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80808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10"/>
      <name val="Arial"/>
      <family val="2"/>
    </font>
    <font>
      <sz val="9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2F5FA"/>
        <bgColor rgb="FFFFFFFF"/>
      </patternFill>
    </fill>
    <fill>
      <patternFill patternType="solid">
        <fgColor rgb="FFFFF2CC"/>
        <bgColor rgb="FFF2F5FA"/>
      </patternFill>
    </fill>
    <fill>
      <patternFill patternType="solid">
        <fgColor rgb="FF2E5C9A"/>
        <bgColor rgb="FF333399"/>
      </patternFill>
    </fill>
    <fill>
      <patternFill patternType="solid">
        <fgColor rgb="FFD9E2F3"/>
        <bgColor rgb="FFF2F5FA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1F3864"/>
      </bottom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9" fillId="3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4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3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5" borderId="0" xfId="0" applyFont="true" applyBorder="true" applyAlignment="true" applyProtection="true">
      <alignment horizontal="general" vertical="center" textRotation="0" wrapText="false" indent="1" shrinkToFit="false"/>
      <protection locked="true" hidden="false"/>
    </xf>
    <xf numFmtId="165" fontId="1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6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13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0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8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6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9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8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0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0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9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8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5FA"/>
      <rgbColor rgb="FF660066"/>
      <rgbColor rgb="FFFF8080"/>
      <rgbColor rgb="FF2E5C9A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true"/>
  </sheetPr>
  <dimension ref="A1:F33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31" activeCellId="0" sqref="B31"/>
    </sheetView>
  </sheetViews>
  <sheetFormatPr defaultColWidth="8.6835937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30"/>
    <col collapsed="false" customWidth="true" hidden="false" outlineLevel="0" max="3" min="3" style="1" width="72.61"/>
    <col collapsed="false" customWidth="true" hidden="false" outlineLevel="0" max="4" min="4" style="1" width="33.6"/>
    <col collapsed="false" customWidth="true" hidden="false" outlineLevel="0" max="6" min="5" style="1" width="16"/>
  </cols>
  <sheetData>
    <row r="1" customFormat="false" ht="24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13.5" hidden="false" customHeight="true" outlineLevel="0" collapsed="false">
      <c r="A2" s="3" t="s">
        <v>1</v>
      </c>
      <c r="B2" s="3"/>
      <c r="C2" s="3"/>
      <c r="D2" s="3"/>
      <c r="E2" s="3"/>
      <c r="F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</row>
    <row r="5" customFormat="false" ht="15" hidden="false" customHeight="false" outlineLevel="0" collapsed="false">
      <c r="B5" s="5" t="s">
        <v>2</v>
      </c>
    </row>
    <row r="7" customFormat="false" ht="30" hidden="false" customHeight="true" outlineLevel="0" collapsed="false">
      <c r="A7" s="6"/>
      <c r="B7" s="6" t="s">
        <v>3</v>
      </c>
      <c r="C7" s="6" t="s">
        <v>4</v>
      </c>
      <c r="D7" s="6"/>
      <c r="E7" s="6"/>
      <c r="F7" s="6"/>
    </row>
    <row r="8" customFormat="false" ht="27.75" hidden="false" customHeight="true" outlineLevel="0" collapsed="false">
      <c r="A8" s="7" t="s">
        <v>5</v>
      </c>
      <c r="B8" s="8" t="s">
        <v>6</v>
      </c>
      <c r="C8" s="9" t="s">
        <v>7</v>
      </c>
    </row>
    <row r="9" customFormat="false" ht="27.75" hidden="false" customHeight="true" outlineLevel="0" collapsed="false">
      <c r="A9" s="10" t="s">
        <v>8</v>
      </c>
      <c r="B9" s="11" t="s">
        <v>9</v>
      </c>
      <c r="C9" s="12" t="s">
        <v>10</v>
      </c>
    </row>
    <row r="10" customFormat="false" ht="27.75" hidden="false" customHeight="true" outlineLevel="0" collapsed="false">
      <c r="A10" s="7" t="s">
        <v>11</v>
      </c>
      <c r="B10" s="8" t="s">
        <v>12</v>
      </c>
      <c r="C10" s="9" t="s">
        <v>13</v>
      </c>
    </row>
    <row r="11" customFormat="false" ht="27.75" hidden="false" customHeight="true" outlineLevel="0" collapsed="false">
      <c r="A11" s="10" t="s">
        <v>14</v>
      </c>
      <c r="B11" s="11" t="s">
        <v>15</v>
      </c>
      <c r="C11" s="12" t="s">
        <v>16</v>
      </c>
    </row>
    <row r="12" customFormat="false" ht="27.75" hidden="false" customHeight="true" outlineLevel="0" collapsed="false">
      <c r="A12" s="7" t="s">
        <v>17</v>
      </c>
      <c r="B12" s="8" t="s">
        <v>18</v>
      </c>
      <c r="C12" s="9" t="s">
        <v>19</v>
      </c>
    </row>
    <row r="13" customFormat="false" ht="27.75" hidden="false" customHeight="true" outlineLevel="0" collapsed="false">
      <c r="A13" s="10" t="s">
        <v>20</v>
      </c>
      <c r="B13" s="11" t="s">
        <v>21</v>
      </c>
      <c r="C13" s="12" t="s">
        <v>22</v>
      </c>
    </row>
    <row r="14" customFormat="false" ht="27.75" hidden="false" customHeight="true" outlineLevel="0" collapsed="false">
      <c r="A14" s="7" t="s">
        <v>23</v>
      </c>
      <c r="B14" s="8" t="s">
        <v>24</v>
      </c>
      <c r="C14" s="9" t="s">
        <v>25</v>
      </c>
    </row>
    <row r="15" customFormat="false" ht="27.75" hidden="false" customHeight="true" outlineLevel="0" collapsed="false">
      <c r="A15" s="10" t="s">
        <v>26</v>
      </c>
      <c r="B15" s="11" t="s">
        <v>27</v>
      </c>
      <c r="C15" s="12" t="s">
        <v>28</v>
      </c>
    </row>
    <row r="16" customFormat="false" ht="27.75" hidden="false" customHeight="true" outlineLevel="0" collapsed="false">
      <c r="A16" s="7" t="s">
        <v>29</v>
      </c>
      <c r="B16" s="8" t="s">
        <v>30</v>
      </c>
      <c r="C16" s="9" t="s">
        <v>31</v>
      </c>
    </row>
    <row r="17" customFormat="false" ht="27.75" hidden="false" customHeight="true" outlineLevel="0" collapsed="false">
      <c r="A17" s="10" t="s">
        <v>32</v>
      </c>
      <c r="B17" s="11" t="s">
        <v>33</v>
      </c>
      <c r="C17" s="12" t="s">
        <v>34</v>
      </c>
    </row>
    <row r="20" customFormat="false" ht="15" hidden="false" customHeight="false" outlineLevel="0" collapsed="false">
      <c r="B20" s="5" t="s">
        <v>35</v>
      </c>
    </row>
    <row r="22" customFormat="false" ht="30" hidden="false" customHeight="true" outlineLevel="0" collapsed="false">
      <c r="A22" s="6"/>
      <c r="B22" s="6" t="s">
        <v>36</v>
      </c>
      <c r="C22" s="6" t="s">
        <v>37</v>
      </c>
      <c r="D22" s="6" t="s">
        <v>38</v>
      </c>
      <c r="E22" s="6"/>
      <c r="F22" s="6"/>
    </row>
    <row r="23" customFormat="false" ht="21.75" hidden="false" customHeight="true" outlineLevel="0" collapsed="false">
      <c r="B23" s="13" t="s">
        <v>39</v>
      </c>
      <c r="C23" s="9" t="s">
        <v>40</v>
      </c>
      <c r="D23" s="9" t="s">
        <v>41</v>
      </c>
    </row>
    <row r="24" customFormat="false" ht="21.75" hidden="false" customHeight="true" outlineLevel="0" collapsed="false">
      <c r="B24" s="9" t="s">
        <v>42</v>
      </c>
      <c r="C24" s="9" t="s">
        <v>43</v>
      </c>
      <c r="D24" s="9" t="s">
        <v>44</v>
      </c>
    </row>
    <row r="25" customFormat="false" ht="21.75" hidden="false" customHeight="true" outlineLevel="0" collapsed="false">
      <c r="B25" s="13" t="s">
        <v>45</v>
      </c>
      <c r="C25" s="9" t="s">
        <v>46</v>
      </c>
      <c r="D25" s="9" t="s">
        <v>47</v>
      </c>
    </row>
    <row r="28" customFormat="false" ht="22.35" hidden="false" customHeight="false" outlineLevel="0" collapsed="false">
      <c r="B28" s="5" t="s">
        <v>48</v>
      </c>
      <c r="C28" s="14" t="s">
        <v>49</v>
      </c>
    </row>
    <row r="31" customFormat="false" ht="15" hidden="false" customHeight="true" outlineLevel="0" collapsed="false">
      <c r="B31" s="15" t="s">
        <v>50</v>
      </c>
      <c r="C31" s="15"/>
      <c r="D31" s="15"/>
      <c r="E31" s="15"/>
      <c r="F31" s="15"/>
    </row>
    <row r="32" customFormat="false" ht="15" hidden="false" customHeight="false" outlineLevel="0" collapsed="false">
      <c r="B32" s="15"/>
      <c r="C32" s="15"/>
      <c r="D32" s="15"/>
      <c r="E32" s="15"/>
      <c r="F32" s="15"/>
    </row>
    <row r="33" customFormat="false" ht="15" hidden="false" customHeight="false" outlineLevel="0" collapsed="false">
      <c r="B33" s="15"/>
      <c r="C33" s="15"/>
      <c r="D33" s="15"/>
      <c r="E33" s="15"/>
      <c r="F33" s="15"/>
    </row>
  </sheetData>
  <mergeCells count="3">
    <mergeCell ref="A1:F1"/>
    <mergeCell ref="A2:F2"/>
    <mergeCell ref="B31:F3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true"/>
  </sheetPr>
  <dimension ref="A1:C10"/>
  <sheetViews>
    <sheetView showFormulas="false" showGridLines="false" showRowColHeaders="true" showZeros="true" rightToLeft="false" tabSelected="false" showOutlineSymbols="true" defaultGridColor="true" view="normal" topLeftCell="A1" colorId="64" zoomScale="120" zoomScaleNormal="12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8359375" defaultRowHeight="1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52"/>
    <col collapsed="false" customWidth="true" hidden="false" outlineLevel="0" max="3" min="3" style="1" width="82"/>
  </cols>
  <sheetData>
    <row r="1" customFormat="false" ht="24" hidden="false" customHeight="true" outlineLevel="0" collapsed="false">
      <c r="A1" s="2" t="s">
        <v>348</v>
      </c>
      <c r="B1" s="2"/>
      <c r="C1" s="2"/>
    </row>
    <row r="2" customFormat="false" ht="13.5" hidden="false" customHeight="true" outlineLevel="0" collapsed="false">
      <c r="A2" s="3" t="s">
        <v>349</v>
      </c>
      <c r="B2" s="3"/>
      <c r="C2" s="3"/>
    </row>
    <row r="3" customFormat="false" ht="15" hidden="false" customHeight="false" outlineLevel="0" collapsed="false">
      <c r="A3" s="4"/>
      <c r="B3" s="4"/>
      <c r="C3" s="4"/>
    </row>
    <row r="5" customFormat="false" ht="30" hidden="false" customHeight="true" outlineLevel="0" collapsed="false">
      <c r="A5" s="6" t="s">
        <v>53</v>
      </c>
      <c r="B5" s="6" t="s">
        <v>350</v>
      </c>
      <c r="C5" s="6" t="s">
        <v>351</v>
      </c>
    </row>
    <row r="6" customFormat="false" ht="78" hidden="false" customHeight="true" outlineLevel="0" collapsed="false">
      <c r="A6" s="7" t="n">
        <v>1</v>
      </c>
      <c r="B6" s="8" t="s">
        <v>352</v>
      </c>
      <c r="C6" s="9" t="s">
        <v>353</v>
      </c>
    </row>
    <row r="7" customFormat="false" ht="78" hidden="false" customHeight="true" outlineLevel="0" collapsed="false">
      <c r="A7" s="10" t="n">
        <v>2</v>
      </c>
      <c r="B7" s="11" t="s">
        <v>354</v>
      </c>
      <c r="C7" s="12" t="s">
        <v>355</v>
      </c>
    </row>
    <row r="8" customFormat="false" ht="78" hidden="false" customHeight="true" outlineLevel="0" collapsed="false">
      <c r="A8" s="7" t="n">
        <v>3</v>
      </c>
      <c r="B8" s="8" t="s">
        <v>356</v>
      </c>
      <c r="C8" s="9" t="s">
        <v>357</v>
      </c>
    </row>
    <row r="9" customFormat="false" ht="78" hidden="false" customHeight="true" outlineLevel="0" collapsed="false">
      <c r="A9" s="10" t="n">
        <v>4</v>
      </c>
      <c r="B9" s="11" t="s">
        <v>358</v>
      </c>
      <c r="C9" s="12" t="s">
        <v>359</v>
      </c>
    </row>
    <row r="10" customFormat="false" ht="78" hidden="false" customHeight="true" outlineLevel="0" collapsed="false">
      <c r="A10" s="7" t="n">
        <v>5</v>
      </c>
      <c r="B10" s="8" t="s">
        <v>360</v>
      </c>
      <c r="C10" s="9" t="s">
        <v>361</v>
      </c>
    </row>
  </sheetData>
  <mergeCells count="2">
    <mergeCell ref="A1:C1"/>
    <mergeCell ref="A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true"/>
  </sheetPr>
  <dimension ref="A1:C14"/>
  <sheetViews>
    <sheetView showFormulas="false" showGridLines="false" showRowColHeaders="true" showZeros="true" rightToLeft="false" tabSelected="false" showOutlineSymbols="true" defaultGridColor="true" view="normal" topLeftCell="A1" colorId="64" zoomScale="120" zoomScaleNormal="12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8359375" defaultRowHeight="1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30"/>
    <col collapsed="false" customWidth="true" hidden="false" outlineLevel="0" max="3" min="3" style="1" width="110"/>
  </cols>
  <sheetData>
    <row r="1" customFormat="false" ht="24" hidden="false" customHeight="true" outlineLevel="0" collapsed="false">
      <c r="A1" s="2" t="s">
        <v>362</v>
      </c>
      <c r="B1" s="2"/>
      <c r="C1" s="2"/>
    </row>
    <row r="2" customFormat="false" ht="13.5" hidden="false" customHeight="true" outlineLevel="0" collapsed="false">
      <c r="A2" s="3" t="s">
        <v>363</v>
      </c>
      <c r="B2" s="3"/>
      <c r="C2" s="3"/>
    </row>
    <row r="3" customFormat="false" ht="15" hidden="false" customHeight="false" outlineLevel="0" collapsed="false">
      <c r="A3" s="4"/>
      <c r="B3" s="4"/>
      <c r="C3" s="4"/>
    </row>
    <row r="5" customFormat="false" ht="30" hidden="false" customHeight="true" outlineLevel="0" collapsed="false">
      <c r="A5" s="6"/>
      <c r="B5" s="6" t="s">
        <v>198</v>
      </c>
      <c r="C5" s="6" t="s">
        <v>364</v>
      </c>
    </row>
    <row r="6" customFormat="false" ht="45.75" hidden="false" customHeight="true" outlineLevel="0" collapsed="false">
      <c r="B6" s="8" t="s">
        <v>331</v>
      </c>
      <c r="C6" s="9" t="s">
        <v>365</v>
      </c>
    </row>
    <row r="7" customFormat="false" ht="45.75" hidden="false" customHeight="true" outlineLevel="0" collapsed="false">
      <c r="A7" s="24"/>
      <c r="B7" s="11" t="s">
        <v>366</v>
      </c>
      <c r="C7" s="12" t="s">
        <v>367</v>
      </c>
    </row>
    <row r="8" customFormat="false" ht="45.75" hidden="false" customHeight="true" outlineLevel="0" collapsed="false">
      <c r="B8" s="8" t="s">
        <v>334</v>
      </c>
      <c r="C8" s="9" t="s">
        <v>368</v>
      </c>
    </row>
    <row r="9" customFormat="false" ht="45.75" hidden="false" customHeight="true" outlineLevel="0" collapsed="false">
      <c r="A9" s="24"/>
      <c r="B9" s="11" t="s">
        <v>369</v>
      </c>
      <c r="C9" s="12" t="s">
        <v>370</v>
      </c>
    </row>
    <row r="10" customFormat="false" ht="45.75" hidden="false" customHeight="true" outlineLevel="0" collapsed="false">
      <c r="B10" s="8" t="s">
        <v>371</v>
      </c>
      <c r="C10" s="9" t="s">
        <v>372</v>
      </c>
    </row>
    <row r="11" customFormat="false" ht="45.75" hidden="false" customHeight="true" outlineLevel="0" collapsed="false">
      <c r="A11" s="24"/>
      <c r="B11" s="11" t="s">
        <v>339</v>
      </c>
      <c r="C11" s="12" t="s">
        <v>373</v>
      </c>
    </row>
    <row r="12" customFormat="false" ht="45.75" hidden="false" customHeight="true" outlineLevel="0" collapsed="false">
      <c r="B12" s="8" t="s">
        <v>374</v>
      </c>
      <c r="C12" s="9" t="s">
        <v>375</v>
      </c>
    </row>
    <row r="14" customFormat="false" ht="27.75" hidden="false" customHeight="true" outlineLevel="0" collapsed="false">
      <c r="A14" s="15" t="s">
        <v>376</v>
      </c>
      <c r="B14" s="15"/>
      <c r="C14" s="15"/>
    </row>
  </sheetData>
  <mergeCells count="3">
    <mergeCell ref="A1:C1"/>
    <mergeCell ref="A2:C2"/>
    <mergeCell ref="A14:C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true"/>
  </sheetPr>
  <dimension ref="A1:E47"/>
  <sheetViews>
    <sheetView showFormulas="false" showGridLines="false" showRowColHeaders="true" showZeros="true" rightToLeft="false" tabSelected="false" showOutlineSymbols="true" defaultGridColor="true" view="normal" topLeftCell="A1" colorId="64" zoomScale="120" zoomScaleNormal="120" zoomScalePageLayoutView="100" workbookViewId="0">
      <pane xSplit="0" ySplit="5" topLeftCell="A6" activePane="bottomLeft" state="frozen"/>
      <selection pane="topLeft" activeCell="A1" activeCellId="0" sqref="A1"/>
      <selection pane="bottomLeft" activeCell="C32" activeCellId="0" sqref="C32"/>
    </sheetView>
  </sheetViews>
  <sheetFormatPr defaultColWidth="8.68359375" defaultRowHeight="1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58"/>
    <col collapsed="false" customWidth="true" hidden="false" outlineLevel="0" max="3" min="3" style="1" width="20"/>
    <col collapsed="false" customWidth="true" hidden="false" outlineLevel="0" max="4" min="4" style="1" width="46"/>
    <col collapsed="false" customWidth="true" hidden="false" outlineLevel="0" max="5" min="5" style="1" width="4"/>
  </cols>
  <sheetData>
    <row r="1" customFormat="false" ht="24" hidden="false" customHeight="true" outlineLevel="0" collapsed="false">
      <c r="A1" s="2" t="s">
        <v>51</v>
      </c>
      <c r="B1" s="2"/>
      <c r="C1" s="2"/>
      <c r="D1" s="2"/>
      <c r="E1" s="2"/>
    </row>
    <row r="2" customFormat="false" ht="13.5" hidden="false" customHeight="true" outlineLevel="0" collapsed="false">
      <c r="A2" s="3" t="s">
        <v>52</v>
      </c>
      <c r="B2" s="3"/>
      <c r="C2" s="3"/>
      <c r="D2" s="3"/>
      <c r="E2" s="3"/>
    </row>
    <row r="3" customFormat="false" ht="15" hidden="false" customHeight="false" outlineLevel="0" collapsed="false">
      <c r="A3" s="4"/>
      <c r="B3" s="4"/>
      <c r="C3" s="4"/>
      <c r="D3" s="4"/>
      <c r="E3" s="4"/>
    </row>
    <row r="5" customFormat="false" ht="30" hidden="false" customHeight="true" outlineLevel="0" collapsed="false">
      <c r="A5" s="6" t="s">
        <v>53</v>
      </c>
      <c r="B5" s="6" t="s">
        <v>54</v>
      </c>
      <c r="C5" s="6" t="s">
        <v>55</v>
      </c>
      <c r="D5" s="6" t="s">
        <v>56</v>
      </c>
      <c r="E5" s="6"/>
    </row>
    <row r="6" customFormat="false" ht="33.75" hidden="false" customHeight="true" outlineLevel="0" collapsed="false">
      <c r="A6" s="7" t="s">
        <v>57</v>
      </c>
      <c r="B6" s="9" t="s">
        <v>58</v>
      </c>
      <c r="C6" s="16" t="n">
        <f aca="false">C37</f>
        <v>172280</v>
      </c>
      <c r="D6" s="9" t="s">
        <v>59</v>
      </c>
    </row>
    <row r="7" customFormat="false" ht="33.75" hidden="false" customHeight="true" outlineLevel="0" collapsed="false">
      <c r="A7" s="10" t="s">
        <v>60</v>
      </c>
      <c r="B7" s="12" t="s">
        <v>61</v>
      </c>
      <c r="C7" s="17"/>
      <c r="D7" s="12" t="s">
        <v>62</v>
      </c>
    </row>
    <row r="8" customFormat="false" ht="33.75" hidden="false" customHeight="true" outlineLevel="0" collapsed="false">
      <c r="A8" s="7" t="s">
        <v>63</v>
      </c>
      <c r="B8" s="9" t="s">
        <v>64</v>
      </c>
      <c r="C8" s="13"/>
      <c r="D8" s="9" t="s">
        <v>65</v>
      </c>
    </row>
    <row r="9" customFormat="false" ht="33.75" hidden="false" customHeight="true" outlineLevel="0" collapsed="false">
      <c r="A9" s="10" t="s">
        <v>66</v>
      </c>
      <c r="B9" s="12" t="s">
        <v>67</v>
      </c>
      <c r="C9" s="17"/>
      <c r="D9" s="12" t="s">
        <v>68</v>
      </c>
    </row>
    <row r="10" customFormat="false" ht="33.75" hidden="false" customHeight="true" outlineLevel="0" collapsed="false">
      <c r="A10" s="7" t="s">
        <v>69</v>
      </c>
      <c r="B10" s="9" t="s">
        <v>70</v>
      </c>
      <c r="C10" s="13"/>
      <c r="D10" s="9" t="s">
        <v>71</v>
      </c>
    </row>
    <row r="11" customFormat="false" ht="33.75" hidden="false" customHeight="true" outlineLevel="0" collapsed="false">
      <c r="A11" s="10" t="s">
        <v>72</v>
      </c>
      <c r="B11" s="12" t="s">
        <v>73</v>
      </c>
      <c r="C11" s="17"/>
      <c r="D11" s="12" t="s">
        <v>74</v>
      </c>
    </row>
    <row r="12" customFormat="false" ht="33.75" hidden="false" customHeight="true" outlineLevel="0" collapsed="false">
      <c r="A12" s="7" t="s">
        <v>75</v>
      </c>
      <c r="B12" s="9" t="s">
        <v>76</v>
      </c>
      <c r="C12" s="13"/>
      <c r="D12" s="9" t="s">
        <v>77</v>
      </c>
    </row>
    <row r="15" customFormat="false" ht="19.5" hidden="false" customHeight="true" outlineLevel="0" collapsed="false">
      <c r="A15" s="18" t="s">
        <v>78</v>
      </c>
      <c r="B15" s="18"/>
      <c r="C15" s="18"/>
      <c r="D15" s="18"/>
    </row>
    <row r="16" customFormat="false" ht="30" hidden="false" customHeight="true" outlineLevel="0" collapsed="false">
      <c r="A16" s="6"/>
      <c r="B16" s="6" t="s">
        <v>79</v>
      </c>
      <c r="C16" s="6" t="s">
        <v>80</v>
      </c>
      <c r="D16" s="6" t="s">
        <v>81</v>
      </c>
      <c r="E16" s="6"/>
    </row>
    <row r="17" customFormat="false" ht="25.5" hidden="false" customHeight="true" outlineLevel="0" collapsed="false">
      <c r="B17" s="9" t="s">
        <v>82</v>
      </c>
      <c r="C17" s="19" t="n">
        <v>140000</v>
      </c>
      <c r="D17" s="20" t="n">
        <v>143000</v>
      </c>
    </row>
    <row r="18" customFormat="false" ht="25.5" hidden="false" customHeight="true" outlineLevel="0" collapsed="false">
      <c r="B18" s="21" t="s">
        <v>83</v>
      </c>
      <c r="C18" s="22" t="n">
        <v>216000</v>
      </c>
      <c r="D18" s="23" t="n">
        <v>221000</v>
      </c>
    </row>
    <row r="19" customFormat="false" ht="25.5" hidden="false" customHeight="true" outlineLevel="0" collapsed="false">
      <c r="B19" s="9" t="s">
        <v>84</v>
      </c>
      <c r="C19" s="19" t="n">
        <v>432000</v>
      </c>
      <c r="D19" s="20" t="n">
        <v>443000</v>
      </c>
    </row>
    <row r="20" customFormat="false" ht="25.5" hidden="false" customHeight="true" outlineLevel="0" collapsed="false">
      <c r="A20" s="24"/>
      <c r="B20" s="12" t="s">
        <v>85</v>
      </c>
      <c r="C20" s="25" t="n">
        <v>5404000</v>
      </c>
      <c r="D20" s="26" t="n">
        <v>5538000</v>
      </c>
    </row>
    <row r="21" customFormat="false" ht="25.5" hidden="false" customHeight="true" outlineLevel="0" collapsed="false">
      <c r="B21" s="9" t="s">
        <v>86</v>
      </c>
      <c r="C21" s="19" t="n">
        <v>5404000</v>
      </c>
      <c r="D21" s="20" t="n">
        <v>5538000</v>
      </c>
    </row>
    <row r="23" customFormat="false" ht="27.75" hidden="false" customHeight="true" outlineLevel="0" collapsed="false">
      <c r="A23" s="15" t="s">
        <v>87</v>
      </c>
      <c r="B23" s="15"/>
      <c r="C23" s="15"/>
      <c r="D23" s="15"/>
    </row>
    <row r="25" customFormat="false" ht="19.5" hidden="false" customHeight="true" outlineLevel="0" collapsed="false">
      <c r="A25" s="18" t="s">
        <v>88</v>
      </c>
      <c r="B25" s="18"/>
      <c r="C25" s="18"/>
      <c r="D25" s="18"/>
    </row>
    <row r="26" customFormat="false" ht="30" hidden="false" customHeight="true" outlineLevel="0" collapsed="false">
      <c r="A26" s="6"/>
      <c r="B26" s="6" t="s">
        <v>89</v>
      </c>
      <c r="C26" s="6" t="s">
        <v>90</v>
      </c>
      <c r="D26" s="6" t="s">
        <v>91</v>
      </c>
      <c r="E26" s="6"/>
    </row>
    <row r="27" customFormat="false" ht="19.5" hidden="false" customHeight="true" outlineLevel="0" collapsed="false">
      <c r="B27" s="9" t="s">
        <v>92</v>
      </c>
      <c r="C27" s="27" t="n">
        <v>360</v>
      </c>
      <c r="D27" s="9" t="s">
        <v>93</v>
      </c>
    </row>
    <row r="28" customFormat="false" ht="19.5" hidden="false" customHeight="true" outlineLevel="0" collapsed="false">
      <c r="B28" s="9" t="s">
        <v>94</v>
      </c>
      <c r="C28" s="28" t="n">
        <v>5.8</v>
      </c>
      <c r="D28" s="9" t="s">
        <v>93</v>
      </c>
    </row>
    <row r="29" customFormat="false" ht="19.5" hidden="false" customHeight="true" outlineLevel="0" collapsed="false">
      <c r="B29" s="9" t="s">
        <v>95</v>
      </c>
      <c r="C29" s="27" t="n">
        <v>48</v>
      </c>
      <c r="D29" s="9" t="s">
        <v>93</v>
      </c>
    </row>
    <row r="30" customFormat="false" ht="19.5" hidden="false" customHeight="true" outlineLevel="0" collapsed="false">
      <c r="B30" s="9" t="s">
        <v>96</v>
      </c>
      <c r="C30" s="27" t="n">
        <v>12</v>
      </c>
      <c r="D30" s="9" t="s">
        <v>97</v>
      </c>
    </row>
    <row r="31" customFormat="false" ht="15" hidden="false" customHeight="false" outlineLevel="0" collapsed="false">
      <c r="B31" s="8" t="s">
        <v>98</v>
      </c>
      <c r="C31" s="29" t="n">
        <f aca="false">C29+C30</f>
        <v>60</v>
      </c>
      <c r="D31" s="9" t="s">
        <v>99</v>
      </c>
    </row>
    <row r="32" customFormat="false" ht="15" hidden="false" customHeight="false" outlineLevel="0" collapsed="false">
      <c r="B32" s="9" t="s">
        <v>100</v>
      </c>
      <c r="C32" s="30" t="n">
        <f aca="false">C27*C28*C31</f>
        <v>125280</v>
      </c>
      <c r="D32" s="9" t="s">
        <v>101</v>
      </c>
    </row>
    <row r="33" customFormat="false" ht="19.5" hidden="false" customHeight="true" outlineLevel="0" collapsed="false">
      <c r="B33" s="9" t="s">
        <v>102</v>
      </c>
      <c r="C33" s="31" t="n">
        <v>35000</v>
      </c>
      <c r="D33" s="9" t="s">
        <v>93</v>
      </c>
    </row>
    <row r="34" customFormat="false" ht="19.5" hidden="false" customHeight="true" outlineLevel="0" collapsed="false">
      <c r="B34" s="9" t="s">
        <v>103</v>
      </c>
      <c r="C34" s="31" t="n">
        <v>0</v>
      </c>
      <c r="D34" s="9" t="s">
        <v>93</v>
      </c>
    </row>
    <row r="35" customFormat="false" ht="19.5" hidden="false" customHeight="true" outlineLevel="0" collapsed="false">
      <c r="B35" s="9" t="s">
        <v>104</v>
      </c>
      <c r="C35" s="31" t="n">
        <v>12000</v>
      </c>
      <c r="D35" s="9" t="s">
        <v>93</v>
      </c>
    </row>
    <row r="36" customFormat="false" ht="19.5" hidden="false" customHeight="true" outlineLevel="0" collapsed="false">
      <c r="B36" s="9" t="s">
        <v>105</v>
      </c>
      <c r="C36" s="31" t="n">
        <v>0</v>
      </c>
      <c r="D36" s="9" t="s">
        <v>93</v>
      </c>
    </row>
    <row r="37" customFormat="false" ht="21.75" hidden="false" customHeight="true" outlineLevel="0" collapsed="false">
      <c r="B37" s="21" t="s">
        <v>106</v>
      </c>
      <c r="C37" s="32" t="n">
        <f aca="false">C32+SUM(C33:C36)</f>
        <v>172280</v>
      </c>
      <c r="D37" s="21" t="s">
        <v>107</v>
      </c>
    </row>
    <row r="38" customFormat="false" ht="27.75" hidden="false" customHeight="true" outlineLevel="0" collapsed="false">
      <c r="B38" s="9" t="s">
        <v>108</v>
      </c>
      <c r="C38" s="30" t="n">
        <f aca="false">C27*C28*MIN(48,C31)+SUM(C33:C36)</f>
        <v>147224</v>
      </c>
      <c r="D38" s="9" t="s">
        <v>109</v>
      </c>
    </row>
    <row r="39" customFormat="false" ht="19.5" hidden="false" customHeight="true" outlineLevel="0" collapsed="false">
      <c r="B39" s="9" t="s">
        <v>110</v>
      </c>
      <c r="C39" s="20" t="n">
        <f aca="false">C27*C28*12</f>
        <v>25056</v>
      </c>
      <c r="D39" s="9" t="s">
        <v>111</v>
      </c>
    </row>
    <row r="41" customFormat="false" ht="19.5" hidden="false" customHeight="true" outlineLevel="0" collapsed="false">
      <c r="A41" s="18" t="s">
        <v>112</v>
      </c>
      <c r="B41" s="18"/>
      <c r="C41" s="18"/>
      <c r="D41" s="18"/>
    </row>
    <row r="42" customFormat="false" ht="21.75" hidden="false" customHeight="true" outlineLevel="0" collapsed="false">
      <c r="B42" s="8" t="s">
        <v>113</v>
      </c>
      <c r="C42" s="33" t="str">
        <f aca="false">IF(C37&gt;=$C$18,"JA — oberhalb","NEIN — unterhalb")</f>
        <v>NEIN — unterhalb</v>
      </c>
      <c r="D42" s="9" t="s">
        <v>114</v>
      </c>
    </row>
    <row r="43" customFormat="false" ht="39.75" hidden="false" customHeight="true" outlineLevel="0" collapsed="false">
      <c r="B43" s="8" t="s">
        <v>115</v>
      </c>
      <c r="C43" s="34" t="str">
        <f aca="false">IF(C37&gt;=$C$18,"GWB Teil 4 + VgV, EU-weite Bekanntmachung auf TED, Nachprüfung vor der Vergabekammer","Landesvergaberecht bzw. UVgO, soweit durch Anwendungsbefehl in Kraft gesetzt")</f>
        <v>Landesvergaberecht bzw. UVgO, soweit durch Anwendungsbefehl in Kraft gesetzt</v>
      </c>
      <c r="D43" s="34"/>
    </row>
    <row r="44" customFormat="false" ht="15" hidden="false" customHeight="false" outlineLevel="0" collapsed="false">
      <c r="B44" s="9" t="s">
        <v>116</v>
      </c>
      <c r="C44" s="30" t="n">
        <f aca="false">C37-$C$18</f>
        <v>-43720</v>
      </c>
      <c r="D44" s="9" t="s">
        <v>117</v>
      </c>
    </row>
    <row r="45" customFormat="false" ht="31.5" hidden="false" customHeight="true" outlineLevel="0" collapsed="false">
      <c r="B45" s="9" t="s">
        <v>118</v>
      </c>
      <c r="C45" s="34" t="str">
        <f aca="false">IF(ABS(C37-$C$18)&lt;$C$18*0.1,"ACHTUNG: weniger als 10 % Abstand zur Schwelle — Schätzung dokumentieren und belastbar herleiten","Abstand ausreichend")</f>
        <v>Abstand ausreichend</v>
      </c>
      <c r="D45" s="34"/>
    </row>
    <row r="47" customFormat="false" ht="55.5" hidden="false" customHeight="true" outlineLevel="0" collapsed="false">
      <c r="A47" s="15" t="s">
        <v>119</v>
      </c>
      <c r="B47" s="15"/>
      <c r="C47" s="15"/>
      <c r="D47" s="15"/>
    </row>
  </sheetData>
  <mergeCells count="9">
    <mergeCell ref="A1:E1"/>
    <mergeCell ref="A2:E2"/>
    <mergeCell ref="A15:D15"/>
    <mergeCell ref="A23:D23"/>
    <mergeCell ref="A25:D25"/>
    <mergeCell ref="A41:D41"/>
    <mergeCell ref="C43:D43"/>
    <mergeCell ref="C45:D45"/>
    <mergeCell ref="A47:D47"/>
  </mergeCells>
  <dataValidations count="1">
    <dataValidation allowBlank="true" errorStyle="stop" operator="between" showDropDown="false" showErrorMessage="false" showInputMessage="false" sqref="C6:E15 D22:D26" type="list">
      <formula1>"ja,nein,offen"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true"/>
  </sheetPr>
  <dimension ref="A1:D26"/>
  <sheetViews>
    <sheetView showFormulas="false" showGridLines="false" showRowColHeaders="true" showZeros="true" rightToLeft="false" tabSelected="false" showOutlineSymbols="true" defaultGridColor="true" view="normal" topLeftCell="A1" colorId="64" zoomScale="120" zoomScaleNormal="12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8359375" defaultRowHeight="1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56"/>
    <col collapsed="false" customWidth="true" hidden="false" outlineLevel="0" max="3" min="3" style="1" width="38"/>
    <col collapsed="false" customWidth="true" hidden="false" outlineLevel="0" max="4" min="4" style="1" width="44"/>
  </cols>
  <sheetData>
    <row r="1" customFormat="false" ht="24" hidden="false" customHeight="true" outlineLevel="0" collapsed="false">
      <c r="A1" s="2" t="s">
        <v>120</v>
      </c>
      <c r="B1" s="2"/>
      <c r="C1" s="2"/>
      <c r="D1" s="2"/>
    </row>
    <row r="2" customFormat="false" ht="13.5" hidden="false" customHeight="true" outlineLevel="0" collapsed="false">
      <c r="A2" s="3" t="s">
        <v>121</v>
      </c>
      <c r="B2" s="3"/>
      <c r="C2" s="3"/>
      <c r="D2" s="3"/>
    </row>
    <row r="3" customFormat="false" ht="15" hidden="false" customHeight="false" outlineLevel="0" collapsed="false">
      <c r="A3" s="4"/>
      <c r="B3" s="4"/>
      <c r="C3" s="4"/>
      <c r="D3" s="4"/>
    </row>
    <row r="5" customFormat="false" ht="19.5" hidden="false" customHeight="true" outlineLevel="0" collapsed="false">
      <c r="A5" s="18" t="s">
        <v>122</v>
      </c>
      <c r="B5" s="18"/>
      <c r="C5" s="18"/>
      <c r="D5" s="18"/>
    </row>
    <row r="6" customFormat="false" ht="30" hidden="false" customHeight="true" outlineLevel="0" collapsed="false">
      <c r="A6" s="6"/>
      <c r="B6" s="6" t="s">
        <v>123</v>
      </c>
      <c r="C6" s="6" t="s">
        <v>124</v>
      </c>
      <c r="D6" s="6" t="s">
        <v>125</v>
      </c>
    </row>
    <row r="7" customFormat="false" ht="21.75" hidden="false" customHeight="true" outlineLevel="0" collapsed="false">
      <c r="B7" s="9" t="s">
        <v>126</v>
      </c>
      <c r="C7" s="8" t="s">
        <v>127</v>
      </c>
      <c r="D7" s="35"/>
    </row>
    <row r="8" customFormat="false" ht="21.75" hidden="false" customHeight="true" outlineLevel="0" collapsed="false">
      <c r="A8" s="24"/>
      <c r="B8" s="12" t="s">
        <v>128</v>
      </c>
      <c r="C8" s="11" t="s">
        <v>129</v>
      </c>
      <c r="D8" s="36"/>
    </row>
    <row r="9" customFormat="false" ht="21.75" hidden="false" customHeight="true" outlineLevel="0" collapsed="false">
      <c r="B9" s="9" t="s">
        <v>130</v>
      </c>
      <c r="C9" s="8" t="s">
        <v>131</v>
      </c>
      <c r="D9" s="35"/>
    </row>
    <row r="10" customFormat="false" ht="21.75" hidden="false" customHeight="true" outlineLevel="0" collapsed="false">
      <c r="A10" s="24"/>
      <c r="B10" s="12" t="s">
        <v>132</v>
      </c>
      <c r="C10" s="11" t="s">
        <v>133</v>
      </c>
      <c r="D10" s="36"/>
    </row>
    <row r="11" customFormat="false" ht="21.75" hidden="false" customHeight="true" outlineLevel="0" collapsed="false">
      <c r="B11" s="9" t="s">
        <v>134</v>
      </c>
      <c r="C11" s="8" t="s">
        <v>135</v>
      </c>
      <c r="D11" s="35"/>
    </row>
    <row r="12" customFormat="false" ht="21.75" hidden="false" customHeight="true" outlineLevel="0" collapsed="false">
      <c r="A12" s="24"/>
      <c r="B12" s="12" t="s">
        <v>136</v>
      </c>
      <c r="C12" s="11" t="s">
        <v>137</v>
      </c>
      <c r="D12" s="36"/>
    </row>
    <row r="13" customFormat="false" ht="21.75" hidden="false" customHeight="true" outlineLevel="0" collapsed="false">
      <c r="B13" s="9" t="s">
        <v>138</v>
      </c>
      <c r="C13" s="8" t="s">
        <v>139</v>
      </c>
      <c r="D13" s="35"/>
    </row>
    <row r="14" customFormat="false" ht="21.75" hidden="false" customHeight="true" outlineLevel="0" collapsed="false">
      <c r="A14" s="24"/>
      <c r="B14" s="12" t="s">
        <v>140</v>
      </c>
      <c r="C14" s="11" t="s">
        <v>141</v>
      </c>
      <c r="D14" s="36"/>
    </row>
    <row r="15" customFormat="false" ht="21.75" hidden="false" customHeight="true" outlineLevel="0" collapsed="false">
      <c r="B15" s="9" t="s">
        <v>142</v>
      </c>
      <c r="C15" s="8" t="s">
        <v>143</v>
      </c>
      <c r="D15" s="35"/>
    </row>
    <row r="16" customFormat="false" ht="23.85" hidden="false" customHeight="false" outlineLevel="0" collapsed="false">
      <c r="B16" s="8" t="s">
        <v>144</v>
      </c>
      <c r="C16" s="29" t="n">
        <f aca="false">COUNTIF(D7:D15,"ja")</f>
        <v>0</v>
      </c>
      <c r="D16" s="9" t="s">
        <v>145</v>
      </c>
    </row>
    <row r="18" customFormat="false" ht="60" hidden="false" customHeight="true" outlineLevel="0" collapsed="false">
      <c r="A18" s="15" t="s">
        <v>146</v>
      </c>
      <c r="B18" s="15"/>
      <c r="C18" s="15"/>
      <c r="D18" s="15"/>
    </row>
    <row r="20" customFormat="false" ht="19.5" hidden="false" customHeight="true" outlineLevel="0" collapsed="false">
      <c r="A20" s="18" t="s">
        <v>147</v>
      </c>
      <c r="B20" s="18"/>
      <c r="C20" s="18"/>
      <c r="D20" s="18"/>
    </row>
    <row r="21" customFormat="false" ht="30" hidden="false" customHeight="true" outlineLevel="0" collapsed="false">
      <c r="A21" s="6"/>
      <c r="B21" s="6" t="s">
        <v>148</v>
      </c>
      <c r="C21" s="6" t="s">
        <v>149</v>
      </c>
      <c r="D21" s="6" t="s">
        <v>150</v>
      </c>
    </row>
    <row r="22" customFormat="false" ht="31.5" hidden="false" customHeight="true" outlineLevel="0" collapsed="false">
      <c r="B22" s="8" t="s">
        <v>151</v>
      </c>
      <c r="C22" s="9" t="s">
        <v>152</v>
      </c>
      <c r="D22" s="35"/>
    </row>
    <row r="23" customFormat="false" ht="31.5" hidden="false" customHeight="true" outlineLevel="0" collapsed="false">
      <c r="A23" s="24"/>
      <c r="B23" s="12" t="s">
        <v>153</v>
      </c>
      <c r="C23" s="12" t="s">
        <v>154</v>
      </c>
      <c r="D23" s="36"/>
    </row>
    <row r="24" customFormat="false" ht="31.5" hidden="false" customHeight="true" outlineLevel="0" collapsed="false">
      <c r="B24" s="8" t="s">
        <v>155</v>
      </c>
      <c r="C24" s="9" t="s">
        <v>156</v>
      </c>
      <c r="D24" s="35"/>
    </row>
    <row r="25" customFormat="false" ht="31.5" hidden="false" customHeight="true" outlineLevel="0" collapsed="false">
      <c r="A25" s="24"/>
      <c r="B25" s="12" t="s">
        <v>157</v>
      </c>
      <c r="C25" s="12" t="s">
        <v>158</v>
      </c>
      <c r="D25" s="36"/>
    </row>
    <row r="26" customFormat="false" ht="31.5" hidden="false" customHeight="true" outlineLevel="0" collapsed="false">
      <c r="B26" s="9" t="s">
        <v>159</v>
      </c>
      <c r="C26" s="9" t="s">
        <v>160</v>
      </c>
      <c r="D26" s="35"/>
    </row>
  </sheetData>
  <mergeCells count="5">
    <mergeCell ref="A1:D1"/>
    <mergeCell ref="A2:D2"/>
    <mergeCell ref="A5:D5"/>
    <mergeCell ref="A18:D18"/>
    <mergeCell ref="A20:D20"/>
  </mergeCells>
  <dataValidations count="1">
    <dataValidation allowBlank="true" errorStyle="stop" operator="between" showDropDown="false" showErrorMessage="false" showInputMessage="false" sqref="C6:E15 D22:D26" type="list">
      <formula1>"ja,nein,offen"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true"/>
  </sheetPr>
  <dimension ref="A1:F22"/>
  <sheetViews>
    <sheetView showFormulas="false" showGridLines="false" showRowColHeaders="true" showZeros="true" rightToLeft="false" tabSelected="false" showOutlineSymbols="true" defaultGridColor="true" view="normal" topLeftCell="A1" colorId="64" zoomScale="120" zoomScaleNormal="12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C15" activeCellId="0" sqref="C15"/>
    </sheetView>
  </sheetViews>
  <sheetFormatPr defaultColWidth="8.68359375" defaultRowHeight="1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74"/>
    <col collapsed="false" customWidth="true" hidden="false" outlineLevel="0" max="5" min="3" style="1" width="14"/>
    <col collapsed="false" customWidth="true" hidden="false" outlineLevel="0" max="6" min="6" style="1" width="34"/>
  </cols>
  <sheetData>
    <row r="1" customFormat="false" ht="24" hidden="false" customHeight="true" outlineLevel="0" collapsed="false">
      <c r="A1" s="2" t="s">
        <v>161</v>
      </c>
      <c r="B1" s="2"/>
      <c r="C1" s="2"/>
      <c r="D1" s="2"/>
      <c r="E1" s="2"/>
      <c r="F1" s="2"/>
    </row>
    <row r="2" customFormat="false" ht="13.5" hidden="false" customHeight="true" outlineLevel="0" collapsed="false">
      <c r="A2" s="3" t="s">
        <v>162</v>
      </c>
      <c r="B2" s="3"/>
      <c r="C2" s="3"/>
      <c r="D2" s="3"/>
      <c r="E2" s="3"/>
      <c r="F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</row>
    <row r="5" customFormat="false" ht="30" hidden="false" customHeight="true" outlineLevel="0" collapsed="false">
      <c r="A5" s="6" t="s">
        <v>53</v>
      </c>
      <c r="B5" s="6" t="s">
        <v>163</v>
      </c>
      <c r="C5" s="6" t="s">
        <v>164</v>
      </c>
      <c r="D5" s="6" t="s">
        <v>165</v>
      </c>
      <c r="E5" s="6" t="s">
        <v>166</v>
      </c>
      <c r="F5" s="6" t="s">
        <v>167</v>
      </c>
    </row>
    <row r="6" customFormat="false" ht="33.75" hidden="false" customHeight="true" outlineLevel="0" collapsed="false">
      <c r="A6" s="7" t="s">
        <v>168</v>
      </c>
      <c r="B6" s="9" t="s">
        <v>169</v>
      </c>
      <c r="C6" s="35"/>
      <c r="D6" s="35"/>
      <c r="E6" s="35"/>
      <c r="F6" s="9"/>
    </row>
    <row r="7" customFormat="false" ht="33.75" hidden="false" customHeight="true" outlineLevel="0" collapsed="false">
      <c r="A7" s="10" t="s">
        <v>170</v>
      </c>
      <c r="B7" s="12" t="s">
        <v>171</v>
      </c>
      <c r="C7" s="36"/>
      <c r="D7" s="36"/>
      <c r="E7" s="36"/>
      <c r="F7" s="12"/>
    </row>
    <row r="8" customFormat="false" ht="33.75" hidden="false" customHeight="true" outlineLevel="0" collapsed="false">
      <c r="A8" s="7" t="s">
        <v>172</v>
      </c>
      <c r="B8" s="9" t="s">
        <v>173</v>
      </c>
      <c r="C8" s="35"/>
      <c r="D8" s="35"/>
      <c r="E8" s="35"/>
      <c r="F8" s="9"/>
    </row>
    <row r="9" customFormat="false" ht="33.75" hidden="false" customHeight="true" outlineLevel="0" collapsed="false">
      <c r="A9" s="10" t="s">
        <v>174</v>
      </c>
      <c r="B9" s="12" t="s">
        <v>175</v>
      </c>
      <c r="C9" s="36"/>
      <c r="D9" s="36"/>
      <c r="E9" s="36"/>
      <c r="F9" s="12"/>
    </row>
    <row r="10" customFormat="false" ht="33.75" hidden="false" customHeight="true" outlineLevel="0" collapsed="false">
      <c r="A10" s="7" t="s">
        <v>176</v>
      </c>
      <c r="B10" s="9" t="s">
        <v>177</v>
      </c>
      <c r="C10" s="35"/>
      <c r="D10" s="35"/>
      <c r="E10" s="35"/>
      <c r="F10" s="9"/>
    </row>
    <row r="11" customFormat="false" ht="33.75" hidden="false" customHeight="true" outlineLevel="0" collapsed="false">
      <c r="A11" s="10" t="s">
        <v>178</v>
      </c>
      <c r="B11" s="12" t="s">
        <v>179</v>
      </c>
      <c r="C11" s="36"/>
      <c r="D11" s="36"/>
      <c r="E11" s="36"/>
      <c r="F11" s="12"/>
    </row>
    <row r="12" customFormat="false" ht="33.75" hidden="false" customHeight="true" outlineLevel="0" collapsed="false">
      <c r="A12" s="7" t="s">
        <v>180</v>
      </c>
      <c r="B12" s="9" t="s">
        <v>181</v>
      </c>
      <c r="C12" s="35"/>
      <c r="D12" s="35"/>
      <c r="E12" s="35"/>
      <c r="F12" s="9"/>
    </row>
    <row r="13" customFormat="false" ht="33.75" hidden="false" customHeight="true" outlineLevel="0" collapsed="false">
      <c r="A13" s="10" t="s">
        <v>182</v>
      </c>
      <c r="B13" s="12" t="s">
        <v>183</v>
      </c>
      <c r="C13" s="36"/>
      <c r="D13" s="36"/>
      <c r="E13" s="36"/>
      <c r="F13" s="12"/>
    </row>
    <row r="14" customFormat="false" ht="33.75" hidden="false" customHeight="true" outlineLevel="0" collapsed="false">
      <c r="A14" s="7" t="s">
        <v>184</v>
      </c>
      <c r="B14" s="9" t="s">
        <v>185</v>
      </c>
      <c r="C14" s="35"/>
      <c r="D14" s="35"/>
      <c r="E14" s="35"/>
      <c r="F14" s="9"/>
    </row>
    <row r="15" customFormat="false" ht="33.75" hidden="false" customHeight="true" outlineLevel="0" collapsed="false">
      <c r="A15" s="10" t="s">
        <v>186</v>
      </c>
      <c r="B15" s="12" t="s">
        <v>187</v>
      </c>
      <c r="C15" s="36"/>
      <c r="D15" s="36"/>
      <c r="E15" s="36"/>
      <c r="F15" s="12"/>
    </row>
    <row r="17" customFormat="false" ht="15" hidden="false" customHeight="false" outlineLevel="0" collapsed="false">
      <c r="B17" s="8" t="s">
        <v>188</v>
      </c>
      <c r="C17" s="29" t="n">
        <f aca="false">COUNTIF(C6:C15,"ja")</f>
        <v>0</v>
      </c>
      <c r="D17" s="29" t="n">
        <f aca="false">COUNTIF(D6:D15,"ja")</f>
        <v>0</v>
      </c>
      <c r="E17" s="29" t="n">
        <f aca="false">COUNTIF(E6:E15,"ja")</f>
        <v>0</v>
      </c>
      <c r="F17" s="9" t="s">
        <v>189</v>
      </c>
    </row>
    <row r="18" customFormat="false" ht="15" hidden="false" customHeight="false" outlineLevel="0" collapsed="false">
      <c r="B18" s="8" t="s">
        <v>190</v>
      </c>
      <c r="C18" s="29" t="n">
        <f aca="false">COUNTIF(C6:C15,"nein")</f>
        <v>0</v>
      </c>
      <c r="D18" s="29" t="n">
        <f aca="false">COUNTIF(D6:D15,"nein")</f>
        <v>0</v>
      </c>
      <c r="E18" s="29" t="n">
        <f aca="false">COUNTIF(E6:E15,"nein")</f>
        <v>0</v>
      </c>
      <c r="F18" s="9" t="s">
        <v>191</v>
      </c>
    </row>
    <row r="19" customFormat="false" ht="15" hidden="false" customHeight="false" outlineLevel="0" collapsed="false">
      <c r="B19" s="8" t="s">
        <v>192</v>
      </c>
      <c r="C19" s="37" t="n">
        <f aca="false">COUNTIF(C6:C15,"offen")+COUNTBLANK(C6:C15)</f>
        <v>10</v>
      </c>
      <c r="D19" s="37" t="n">
        <f aca="false">COUNTIF(D6:D15,"offen")+COUNTBLANK(D6:D15)</f>
        <v>10</v>
      </c>
      <c r="E19" s="37" t="n">
        <f aca="false">COUNTIF(E6:E15,"offen")+COUNTBLANK(E6:E15)</f>
        <v>10</v>
      </c>
      <c r="F19" s="9" t="s">
        <v>193</v>
      </c>
    </row>
    <row r="20" customFormat="false" ht="21.75" hidden="false" customHeight="true" outlineLevel="0" collapsed="false">
      <c r="B20" s="21" t="s">
        <v>112</v>
      </c>
      <c r="C20" s="33" t="str">
        <f aca="false">IF(COUNTIF(C6:C15,"nein")&gt;0,"AUSSCHLUSS",IF(COUNTIF(C6:C15,"ja")=10,"wertungsfähig","noch offen"))</f>
        <v>noch offen</v>
      </c>
      <c r="D20" s="33" t="str">
        <f aca="false">IF(COUNTIF(D6:D15,"nein")&gt;0,"AUSSCHLUSS",IF(COUNTIF(D6:D15,"ja")=10,"wertungsfähig","noch offen"))</f>
        <v>noch offen</v>
      </c>
      <c r="E20" s="33" t="str">
        <f aca="false">IF(COUNTIF(E6:E15,"nein")&gt;0,"AUSSCHLUSS",IF(COUNTIF(E6:E15,"ja")=10,"wertungsfähig","noch offen"))</f>
        <v>noch offen</v>
      </c>
      <c r="F20" s="38" t="s">
        <v>194</v>
      </c>
    </row>
    <row r="22" customFormat="false" ht="27.75" hidden="false" customHeight="true" outlineLevel="0" collapsed="false">
      <c r="A22" s="15" t="s">
        <v>195</v>
      </c>
      <c r="B22" s="15"/>
      <c r="C22" s="15"/>
      <c r="D22" s="15"/>
      <c r="E22" s="15"/>
      <c r="F22" s="15"/>
    </row>
  </sheetData>
  <mergeCells count="3">
    <mergeCell ref="A1:F1"/>
    <mergeCell ref="A2:F2"/>
    <mergeCell ref="A22:F22"/>
  </mergeCells>
  <dataValidations count="1">
    <dataValidation allowBlank="true" errorStyle="stop" operator="between" showDropDown="false" showErrorMessage="false" showInputMessage="false" sqref="C6:E15 D22:D26" type="list">
      <formula1>"ja,nein,offen"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true"/>
  </sheetPr>
  <dimension ref="A1:J37"/>
  <sheetViews>
    <sheetView showFormulas="false" showGridLines="false" showRowColHeaders="true" showZeros="true" rightToLeft="false" tabSelected="false" showOutlineSymbols="true" defaultGridColor="true" view="normal" topLeftCell="A1" colorId="64" zoomScale="120" zoomScaleNormal="120" zoomScalePageLayoutView="100" workbookViewId="0">
      <pane xSplit="3" ySplit="6" topLeftCell="D16" activePane="bottomRight" state="frozen"/>
      <selection pane="topLeft" activeCell="A1" activeCellId="0" sqref="A1"/>
      <selection pane="topRight" activeCell="D1" activeCellId="0" sqref="D1"/>
      <selection pane="bottomLeft" activeCell="A16" activeCellId="0" sqref="A16"/>
      <selection pane="bottomRight" activeCell="C18" activeCellId="0" sqref="C18"/>
    </sheetView>
  </sheetViews>
  <sheetFormatPr defaultColWidth="8.68359375" defaultRowHeight="1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22"/>
    <col collapsed="false" customWidth="true" hidden="false" outlineLevel="0" max="3" min="3" style="1" width="52"/>
    <col collapsed="false" customWidth="true" hidden="false" outlineLevel="0" max="5" min="4" style="1" width="10"/>
    <col collapsed="false" customWidth="true" hidden="false" outlineLevel="0" max="6" min="6" style="1" width="12"/>
    <col collapsed="false" customWidth="true" hidden="false" outlineLevel="0" max="7" min="7" style="1" width="10"/>
    <col collapsed="false" customWidth="true" hidden="false" outlineLevel="0" max="8" min="8" style="1" width="12"/>
    <col collapsed="false" customWidth="true" hidden="false" outlineLevel="0" max="9" min="9" style="1" width="10"/>
    <col collapsed="false" customWidth="true" hidden="false" outlineLevel="0" max="10" min="10" style="1" width="12"/>
  </cols>
  <sheetData>
    <row r="1" customFormat="false" ht="24" hidden="false" customHeight="true" outlineLevel="0" collapsed="false">
      <c r="A1" s="2" t="s">
        <v>15</v>
      </c>
      <c r="B1" s="2"/>
      <c r="C1" s="2"/>
      <c r="D1" s="2"/>
      <c r="E1" s="2"/>
      <c r="F1" s="2"/>
      <c r="G1" s="2"/>
      <c r="H1" s="2"/>
      <c r="I1" s="2"/>
    </row>
    <row r="2" customFormat="false" ht="13.5" hidden="false" customHeight="true" outlineLevel="0" collapsed="false">
      <c r="A2" s="3" t="s">
        <v>196</v>
      </c>
      <c r="B2" s="3"/>
      <c r="C2" s="3"/>
      <c r="D2" s="3"/>
      <c r="E2" s="3"/>
      <c r="F2" s="3"/>
      <c r="G2" s="3"/>
      <c r="H2" s="3"/>
      <c r="I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  <c r="G3" s="4"/>
      <c r="H3" s="4"/>
      <c r="I3" s="4"/>
    </row>
    <row r="5" customFormat="false" ht="19.5" hidden="false" customHeight="true" outlineLevel="0" collapsed="false">
      <c r="B5" s="39" t="s">
        <v>197</v>
      </c>
      <c r="E5" s="35" t="s">
        <v>164</v>
      </c>
      <c r="F5" s="35"/>
      <c r="G5" s="35" t="s">
        <v>165</v>
      </c>
      <c r="H5" s="35"/>
      <c r="I5" s="35" t="s">
        <v>166</v>
      </c>
      <c r="J5" s="35"/>
    </row>
    <row r="6" customFormat="false" ht="30" hidden="false" customHeight="true" outlineLevel="0" collapsed="false">
      <c r="A6" s="6" t="s">
        <v>53</v>
      </c>
      <c r="B6" s="6" t="s">
        <v>198</v>
      </c>
      <c r="C6" s="6" t="s">
        <v>163</v>
      </c>
      <c r="D6" s="6" t="s">
        <v>199</v>
      </c>
      <c r="E6" s="6" t="s">
        <v>200</v>
      </c>
      <c r="F6" s="6" t="s">
        <v>201</v>
      </c>
      <c r="G6" s="6" t="s">
        <v>202</v>
      </c>
      <c r="H6" s="6" t="s">
        <v>203</v>
      </c>
      <c r="I6" s="6" t="s">
        <v>204</v>
      </c>
      <c r="J6" s="6" t="s">
        <v>205</v>
      </c>
    </row>
    <row r="7" customFormat="false" ht="30" hidden="false" customHeight="true" outlineLevel="0" collapsed="false">
      <c r="A7" s="40" t="n">
        <v>1</v>
      </c>
      <c r="B7" s="8" t="s">
        <v>206</v>
      </c>
      <c r="C7" s="9" t="s">
        <v>207</v>
      </c>
      <c r="D7" s="27" t="n">
        <v>10</v>
      </c>
      <c r="E7" s="27" t="n">
        <v>4</v>
      </c>
      <c r="F7" s="41" t="n">
        <f aca="false">IFERROR($D7*E7/5,0)</f>
        <v>8</v>
      </c>
      <c r="G7" s="27"/>
      <c r="H7" s="41" t="n">
        <f aca="false">IFERROR($D7*G7/5,0)</f>
        <v>0</v>
      </c>
      <c r="I7" s="27"/>
      <c r="J7" s="41" t="n">
        <f aca="false">IFERROR($D7*I7/5,0)</f>
        <v>0</v>
      </c>
    </row>
    <row r="8" customFormat="false" ht="30" hidden="false" customHeight="true" outlineLevel="0" collapsed="false">
      <c r="A8" s="42" t="n">
        <v>2</v>
      </c>
      <c r="B8" s="11"/>
      <c r="C8" s="12" t="s">
        <v>208</v>
      </c>
      <c r="D8" s="43" t="n">
        <v>6</v>
      </c>
      <c r="E8" s="43" t="n">
        <v>5</v>
      </c>
      <c r="F8" s="44" t="n">
        <f aca="false">IFERROR($D8*E8/5,0)</f>
        <v>6</v>
      </c>
      <c r="G8" s="43"/>
      <c r="H8" s="44" t="n">
        <f aca="false">IFERROR($D8*G8/5,0)</f>
        <v>0</v>
      </c>
      <c r="I8" s="43"/>
      <c r="J8" s="44" t="n">
        <f aca="false">IFERROR($D8*I8/5,0)</f>
        <v>0</v>
      </c>
    </row>
    <row r="9" customFormat="false" ht="30" hidden="false" customHeight="true" outlineLevel="0" collapsed="false">
      <c r="A9" s="40" t="n">
        <v>3</v>
      </c>
      <c r="B9" s="8"/>
      <c r="C9" s="9" t="s">
        <v>209</v>
      </c>
      <c r="D9" s="27" t="n">
        <v>6</v>
      </c>
      <c r="E9" s="27" t="n">
        <v>4</v>
      </c>
      <c r="F9" s="41" t="n">
        <f aca="false">IFERROR($D9*E9/5,0)</f>
        <v>4.8</v>
      </c>
      <c r="G9" s="27"/>
      <c r="H9" s="41" t="n">
        <f aca="false">IFERROR($D9*G9/5,0)</f>
        <v>0</v>
      </c>
      <c r="I9" s="27"/>
      <c r="J9" s="41" t="n">
        <f aca="false">IFERROR($D9*I9/5,0)</f>
        <v>0</v>
      </c>
    </row>
    <row r="10" customFormat="false" ht="30" hidden="false" customHeight="true" outlineLevel="0" collapsed="false">
      <c r="A10" s="42" t="n">
        <v>4</v>
      </c>
      <c r="B10" s="11"/>
      <c r="C10" s="12" t="s">
        <v>210</v>
      </c>
      <c r="D10" s="43" t="n">
        <v>8</v>
      </c>
      <c r="E10" s="43" t="n">
        <v>4</v>
      </c>
      <c r="F10" s="44" t="n">
        <f aca="false">IFERROR($D10*E10/5,0)</f>
        <v>6.4</v>
      </c>
      <c r="G10" s="43"/>
      <c r="H10" s="44" t="n">
        <f aca="false">IFERROR($D10*G10/5,0)</f>
        <v>0</v>
      </c>
      <c r="I10" s="43"/>
      <c r="J10" s="44" t="n">
        <f aca="false">IFERROR($D10*I10/5,0)</f>
        <v>0</v>
      </c>
    </row>
    <row r="11" customFormat="false" ht="30" hidden="false" customHeight="true" outlineLevel="0" collapsed="false">
      <c r="A11" s="40" t="n">
        <v>5</v>
      </c>
      <c r="B11" s="8"/>
      <c r="C11" s="9" t="s">
        <v>211</v>
      </c>
      <c r="D11" s="27" t="n">
        <v>6</v>
      </c>
      <c r="E11" s="27" t="n">
        <v>5</v>
      </c>
      <c r="F11" s="41" t="n">
        <f aca="false">IFERROR($D11*E11/5,0)</f>
        <v>6</v>
      </c>
      <c r="G11" s="27"/>
      <c r="H11" s="41" t="n">
        <f aca="false">IFERROR($D11*G11/5,0)</f>
        <v>0</v>
      </c>
      <c r="I11" s="27"/>
      <c r="J11" s="41" t="n">
        <f aca="false">IFERROR($D11*I11/5,0)</f>
        <v>0</v>
      </c>
    </row>
    <row r="12" customFormat="false" ht="30" hidden="false" customHeight="true" outlineLevel="0" collapsed="false">
      <c r="A12" s="42" t="n">
        <v>6</v>
      </c>
      <c r="B12" s="11"/>
      <c r="C12" s="12" t="s">
        <v>212</v>
      </c>
      <c r="D12" s="43" t="n">
        <v>6</v>
      </c>
      <c r="E12" s="43" t="n">
        <v>4</v>
      </c>
      <c r="F12" s="44" t="n">
        <f aca="false">IFERROR($D12*E12/5,0)</f>
        <v>4.8</v>
      </c>
      <c r="G12" s="43"/>
      <c r="H12" s="44" t="n">
        <f aca="false">IFERROR($D12*G12/5,0)</f>
        <v>0</v>
      </c>
      <c r="I12" s="43"/>
      <c r="J12" s="44" t="n">
        <f aca="false">IFERROR($D12*I12/5,0)</f>
        <v>0</v>
      </c>
    </row>
    <row r="13" customFormat="false" ht="30" hidden="false" customHeight="true" outlineLevel="0" collapsed="false">
      <c r="A13" s="40" t="n">
        <v>7</v>
      </c>
      <c r="B13" s="8"/>
      <c r="C13" s="9" t="s">
        <v>213</v>
      </c>
      <c r="D13" s="27" t="n">
        <v>4</v>
      </c>
      <c r="E13" s="27" t="n">
        <v>4</v>
      </c>
      <c r="F13" s="41" t="n">
        <f aca="false">IFERROR($D13*E13/5,0)</f>
        <v>3.2</v>
      </c>
      <c r="G13" s="27"/>
      <c r="H13" s="41" t="n">
        <f aca="false">IFERROR($D13*G13/5,0)</f>
        <v>0</v>
      </c>
      <c r="I13" s="27"/>
      <c r="J13" s="41" t="n">
        <f aca="false">IFERROR($D13*I13/5,0)</f>
        <v>0</v>
      </c>
    </row>
    <row r="14" customFormat="false" ht="30" hidden="false" customHeight="true" outlineLevel="0" collapsed="false">
      <c r="A14" s="42" t="n">
        <v>8</v>
      </c>
      <c r="B14" s="11"/>
      <c r="C14" s="12" t="s">
        <v>214</v>
      </c>
      <c r="D14" s="43" t="n">
        <v>4</v>
      </c>
      <c r="E14" s="43" t="n">
        <v>5</v>
      </c>
      <c r="F14" s="44" t="n">
        <f aca="false">IFERROR($D14*E14/5,0)</f>
        <v>4</v>
      </c>
      <c r="G14" s="43"/>
      <c r="H14" s="44" t="n">
        <f aca="false">IFERROR($D14*G14/5,0)</f>
        <v>0</v>
      </c>
      <c r="I14" s="43"/>
      <c r="J14" s="44" t="n">
        <f aca="false">IFERROR($D14*I14/5,0)</f>
        <v>0</v>
      </c>
    </row>
    <row r="15" customFormat="false" ht="30" hidden="false" customHeight="true" outlineLevel="0" collapsed="false">
      <c r="A15" s="40" t="n">
        <v>9</v>
      </c>
      <c r="B15" s="8" t="s">
        <v>215</v>
      </c>
      <c r="C15" s="9" t="s">
        <v>216</v>
      </c>
      <c r="D15" s="27" t="n">
        <v>8</v>
      </c>
      <c r="E15" s="27" t="n">
        <v>5</v>
      </c>
      <c r="F15" s="41" t="n">
        <f aca="false">IFERROR($D15*E15/5,0)</f>
        <v>8</v>
      </c>
      <c r="G15" s="27"/>
      <c r="H15" s="41" t="n">
        <f aca="false">IFERROR($D15*G15/5,0)</f>
        <v>0</v>
      </c>
      <c r="I15" s="27"/>
      <c r="J15" s="41" t="n">
        <f aca="false">IFERROR($D15*I15/5,0)</f>
        <v>0</v>
      </c>
    </row>
    <row r="16" customFormat="false" ht="30" hidden="false" customHeight="true" outlineLevel="0" collapsed="false">
      <c r="A16" s="42" t="n">
        <v>10</v>
      </c>
      <c r="B16" s="11"/>
      <c r="C16" s="12" t="s">
        <v>217</v>
      </c>
      <c r="D16" s="43" t="n">
        <v>8</v>
      </c>
      <c r="E16" s="43" t="n">
        <v>4</v>
      </c>
      <c r="F16" s="44" t="n">
        <f aca="false">IFERROR($D16*E16/5,0)</f>
        <v>6.4</v>
      </c>
      <c r="G16" s="43"/>
      <c r="H16" s="44" t="n">
        <f aca="false">IFERROR($D16*G16/5,0)</f>
        <v>0</v>
      </c>
      <c r="I16" s="43"/>
      <c r="J16" s="44" t="n">
        <f aca="false">IFERROR($D16*I16/5,0)</f>
        <v>0</v>
      </c>
    </row>
    <row r="17" customFormat="false" ht="30" hidden="false" customHeight="true" outlineLevel="0" collapsed="false">
      <c r="A17" s="40" t="n">
        <v>11</v>
      </c>
      <c r="B17" s="8"/>
      <c r="C17" s="9" t="s">
        <v>218</v>
      </c>
      <c r="D17" s="27" t="n">
        <v>5</v>
      </c>
      <c r="E17" s="27" t="n">
        <v>4</v>
      </c>
      <c r="F17" s="41" t="n">
        <f aca="false">IFERROR($D17*E17/5,0)</f>
        <v>4</v>
      </c>
      <c r="G17" s="27"/>
      <c r="H17" s="41" t="n">
        <f aca="false">IFERROR($D17*G17/5,0)</f>
        <v>0</v>
      </c>
      <c r="I17" s="27"/>
      <c r="J17" s="41" t="n">
        <f aca="false">IFERROR($D17*I17/5,0)</f>
        <v>0</v>
      </c>
    </row>
    <row r="18" customFormat="false" ht="30" hidden="false" customHeight="true" outlineLevel="0" collapsed="false">
      <c r="A18" s="42" t="n">
        <v>12</v>
      </c>
      <c r="B18" s="11" t="s">
        <v>219</v>
      </c>
      <c r="C18" s="12" t="s">
        <v>220</v>
      </c>
      <c r="D18" s="43" t="n">
        <v>7</v>
      </c>
      <c r="E18" s="43" t="n">
        <v>4</v>
      </c>
      <c r="F18" s="44" t="n">
        <f aca="false">IFERROR($D18*E18/5,0)</f>
        <v>5.6</v>
      </c>
      <c r="G18" s="43"/>
      <c r="H18" s="44" t="n">
        <f aca="false">IFERROR($D18*G18/5,0)</f>
        <v>0</v>
      </c>
      <c r="I18" s="43"/>
      <c r="J18" s="44" t="n">
        <f aca="false">IFERROR($D18*I18/5,0)</f>
        <v>0</v>
      </c>
    </row>
    <row r="19" customFormat="false" ht="30" hidden="false" customHeight="true" outlineLevel="0" collapsed="false">
      <c r="A19" s="40" t="n">
        <v>13</v>
      </c>
      <c r="B19" s="8"/>
      <c r="C19" s="9" t="s">
        <v>221</v>
      </c>
      <c r="D19" s="27" t="n">
        <v>6</v>
      </c>
      <c r="E19" s="27" t="n">
        <v>5</v>
      </c>
      <c r="F19" s="41" t="n">
        <f aca="false">IFERROR($D19*E19/5,0)</f>
        <v>6</v>
      </c>
      <c r="G19" s="27"/>
      <c r="H19" s="41" t="n">
        <f aca="false">IFERROR($D19*G19/5,0)</f>
        <v>0</v>
      </c>
      <c r="I19" s="27"/>
      <c r="J19" s="41" t="n">
        <f aca="false">IFERROR($D19*I19/5,0)</f>
        <v>0</v>
      </c>
    </row>
    <row r="20" customFormat="false" ht="30" hidden="false" customHeight="true" outlineLevel="0" collapsed="false">
      <c r="A20" s="42" t="n">
        <v>14</v>
      </c>
      <c r="B20" s="11"/>
      <c r="C20" s="12" t="s">
        <v>222</v>
      </c>
      <c r="D20" s="43" t="n">
        <v>5</v>
      </c>
      <c r="E20" s="43" t="n">
        <v>3</v>
      </c>
      <c r="F20" s="44" t="n">
        <f aca="false">IFERROR($D20*E20/5,0)</f>
        <v>3</v>
      </c>
      <c r="G20" s="43"/>
      <c r="H20" s="44" t="n">
        <f aca="false">IFERROR($D20*G20/5,0)</f>
        <v>0</v>
      </c>
      <c r="I20" s="43"/>
      <c r="J20" s="44" t="n">
        <f aca="false">IFERROR($D20*I20/5,0)</f>
        <v>0</v>
      </c>
    </row>
    <row r="21" customFormat="false" ht="30" hidden="false" customHeight="true" outlineLevel="0" collapsed="false">
      <c r="A21" s="40" t="n">
        <v>15</v>
      </c>
      <c r="B21" s="8"/>
      <c r="C21" s="9" t="s">
        <v>223</v>
      </c>
      <c r="D21" s="27" t="n">
        <v>4</v>
      </c>
      <c r="E21" s="27" t="n">
        <v>4</v>
      </c>
      <c r="F21" s="41" t="n">
        <f aca="false">IFERROR($D21*E21/5,0)</f>
        <v>3.2</v>
      </c>
      <c r="G21" s="27"/>
      <c r="H21" s="41" t="n">
        <f aca="false">IFERROR($D21*G21/5,0)</f>
        <v>0</v>
      </c>
      <c r="I21" s="27"/>
      <c r="J21" s="41" t="n">
        <f aca="false">IFERROR($D21*I21/5,0)</f>
        <v>0</v>
      </c>
    </row>
    <row r="22" customFormat="false" ht="30" hidden="false" customHeight="true" outlineLevel="0" collapsed="false">
      <c r="A22" s="42" t="n">
        <v>16</v>
      </c>
      <c r="B22" s="11" t="s">
        <v>224</v>
      </c>
      <c r="C22" s="12" t="s">
        <v>225</v>
      </c>
      <c r="D22" s="43" t="n">
        <v>5</v>
      </c>
      <c r="E22" s="43" t="n">
        <v>4</v>
      </c>
      <c r="F22" s="44" t="n">
        <f aca="false">IFERROR($D22*E22/5,0)</f>
        <v>4</v>
      </c>
      <c r="G22" s="43"/>
      <c r="H22" s="44" t="n">
        <f aca="false">IFERROR($D22*G22/5,0)</f>
        <v>0</v>
      </c>
      <c r="I22" s="43"/>
      <c r="J22" s="44" t="n">
        <f aca="false">IFERROR($D22*I22/5,0)</f>
        <v>0</v>
      </c>
    </row>
    <row r="23" customFormat="false" ht="30" hidden="false" customHeight="true" outlineLevel="0" collapsed="false">
      <c r="A23" s="40" t="n">
        <v>17</v>
      </c>
      <c r="B23" s="8"/>
      <c r="C23" s="9" t="s">
        <v>226</v>
      </c>
      <c r="D23" s="27" t="n">
        <v>2</v>
      </c>
      <c r="E23" s="27" t="n">
        <v>4</v>
      </c>
      <c r="F23" s="41" t="n">
        <f aca="false">IFERROR($D23*E23/5,0)</f>
        <v>1.6</v>
      </c>
      <c r="G23" s="27"/>
      <c r="H23" s="41" t="n">
        <f aca="false">IFERROR($D23*G23/5,0)</f>
        <v>0</v>
      </c>
      <c r="I23" s="27"/>
      <c r="J23" s="41" t="n">
        <f aca="false">IFERROR($D23*I23/5,0)</f>
        <v>0</v>
      </c>
    </row>
    <row r="24" customFormat="false" ht="21.75" hidden="false" customHeight="true" outlineLevel="0" collapsed="false">
      <c r="C24" s="21" t="s">
        <v>227</v>
      </c>
      <c r="D24" s="45" t="n">
        <f aca="false">SUM(D7:D23)</f>
        <v>100</v>
      </c>
      <c r="E24" s="46"/>
      <c r="F24" s="47" t="n">
        <f aca="false">SUM(F7:F23)</f>
        <v>85</v>
      </c>
      <c r="G24" s="46"/>
      <c r="H24" s="47" t="n">
        <f aca="false">SUM(H7:H23)</f>
        <v>0</v>
      </c>
      <c r="I24" s="46"/>
      <c r="J24" s="47" t="n">
        <f aca="false">SUM(J7:J23)</f>
        <v>0</v>
      </c>
    </row>
    <row r="25" customFormat="false" ht="15" hidden="false" customHeight="false" outlineLevel="0" collapsed="false">
      <c r="C25" s="9" t="s">
        <v>228</v>
      </c>
      <c r="D25" s="48" t="str">
        <f aca="false">IF(D24=100,"OK","Abweichung: "&amp;TEXT(D24-100,"+#,##0;-#,##0"))</f>
        <v>OK</v>
      </c>
    </row>
    <row r="26" customFormat="false" ht="15" hidden="false" customHeight="false" outlineLevel="0" collapsed="false">
      <c r="C26" s="9" t="s">
        <v>229</v>
      </c>
      <c r="F26" s="49" t="n">
        <f aca="false">IFERROR(F24/$D$24,0)</f>
        <v>0.85</v>
      </c>
      <c r="H26" s="49" t="n">
        <f aca="false">IFERROR(H24/$D$24,0)</f>
        <v>0</v>
      </c>
      <c r="J26" s="49" t="n">
        <f aca="false">IFERROR(J24/$D$24,0)</f>
        <v>0</v>
      </c>
    </row>
    <row r="28" customFormat="false" ht="19.5" hidden="false" customHeight="true" outlineLevel="0" collapsed="false">
      <c r="A28" s="18" t="s">
        <v>230</v>
      </c>
      <c r="B28" s="18"/>
      <c r="C28" s="18"/>
      <c r="D28" s="18"/>
      <c r="E28" s="18"/>
      <c r="F28" s="18"/>
      <c r="G28" s="18"/>
      <c r="H28" s="18"/>
      <c r="I28" s="18"/>
      <c r="J28" s="18"/>
    </row>
    <row r="29" customFormat="false" ht="15" hidden="false" customHeight="false" outlineLevel="0" collapsed="false">
      <c r="C29" s="8" t="s">
        <v>231</v>
      </c>
      <c r="D29" s="50" t="n">
        <v>0.5</v>
      </c>
    </row>
    <row r="30" customFormat="false" ht="15" hidden="false" customHeight="false" outlineLevel="0" collapsed="false">
      <c r="C30" s="8" t="s">
        <v>232</v>
      </c>
      <c r="D30" s="51" t="n">
        <f aca="false">1-D29</f>
        <v>0.5</v>
      </c>
    </row>
    <row r="31" customFormat="false" ht="19.5" hidden="false" customHeight="true" outlineLevel="0" collapsed="false">
      <c r="C31" s="8" t="s">
        <v>233</v>
      </c>
      <c r="E31" s="31" t="n">
        <v>272000</v>
      </c>
      <c r="F31" s="31"/>
      <c r="G31" s="31"/>
      <c r="H31" s="31"/>
      <c r="I31" s="31"/>
      <c r="J31" s="31"/>
    </row>
    <row r="32" customFormat="false" ht="15" hidden="false" customHeight="false" outlineLevel="0" collapsed="false">
      <c r="C32" s="9" t="s">
        <v>234</v>
      </c>
      <c r="F32" s="41" t="n">
        <f aca="false">IFERROR(MIN(IF(E31&gt;0,E31,9.9E+030),IF(G31&gt;0,G31,9.9E+030),IF(I31&gt;0,I31,9.9E+030))/E31*100,0)</f>
        <v>100</v>
      </c>
      <c r="H32" s="41" t="n">
        <f aca="false">IFERROR(MIN(IF(E31&gt;0,E31,9.9E+030),IF(G31&gt;0,G31,9.9E+030),IF(I31&gt;0,I31,9.9E+030))/G31*100,0)</f>
        <v>0</v>
      </c>
      <c r="J32" s="41" t="n">
        <f aca="false">IFERROR(MIN(IF(E31&gt;0,E31,9.9E+030),IF(G31&gt;0,G31,9.9E+030),IF(I31&gt;0,I31,9.9E+030))/I31*100,0)</f>
        <v>0</v>
      </c>
    </row>
    <row r="33" customFormat="false" ht="21.75" hidden="false" customHeight="true" outlineLevel="0" collapsed="false">
      <c r="C33" s="21" t="s">
        <v>235</v>
      </c>
      <c r="E33" s="46"/>
      <c r="F33" s="47" t="n">
        <f aca="false">F24*$D$29+F32*$D$30</f>
        <v>92.5</v>
      </c>
      <c r="G33" s="46"/>
      <c r="H33" s="47" t="n">
        <f aca="false">H24*$D$29+H32*$D$30</f>
        <v>0</v>
      </c>
      <c r="I33" s="46"/>
      <c r="J33" s="47" t="n">
        <f aca="false">J24*$D$29+J32*$D$30</f>
        <v>0</v>
      </c>
    </row>
    <row r="34" customFormat="false" ht="15" hidden="false" customHeight="false" outlineLevel="0" collapsed="false">
      <c r="C34" s="8" t="s">
        <v>236</v>
      </c>
      <c r="F34" s="7" t="n">
        <f aca="false">IF(N(E31)=0,"—",RANK(F33,$F$33:$J$33,0))</f>
        <v>1</v>
      </c>
      <c r="H34" s="7" t="str">
        <f aca="false">IF(N(G31)=0,"—",RANK(H33,$F$33:$J$33,0))</f>
        <v>—</v>
      </c>
      <c r="J34" s="7" t="str">
        <f aca="false">IF(N(I31)=0,"—",RANK(J33,$F$33:$J$33,0))</f>
        <v>—</v>
      </c>
    </row>
    <row r="36" customFormat="false" ht="55.5" hidden="false" customHeight="true" outlineLevel="0" collapsed="false">
      <c r="A36" s="15" t="s">
        <v>237</v>
      </c>
      <c r="B36" s="15"/>
      <c r="C36" s="15"/>
      <c r="D36" s="15"/>
      <c r="E36" s="15"/>
      <c r="F36" s="15"/>
      <c r="G36" s="15"/>
      <c r="H36" s="15"/>
      <c r="I36" s="15"/>
      <c r="J36" s="15"/>
    </row>
    <row r="37" customFormat="false" ht="48" hidden="false" customHeight="true" outlineLevel="0" collapsed="false">
      <c r="A37" s="15" t="s">
        <v>238</v>
      </c>
      <c r="B37" s="15"/>
      <c r="C37" s="15"/>
      <c r="D37" s="15"/>
      <c r="E37" s="15"/>
      <c r="F37" s="15"/>
      <c r="G37" s="15"/>
      <c r="H37" s="15"/>
      <c r="I37" s="15"/>
      <c r="J37" s="15"/>
    </row>
  </sheetData>
  <mergeCells count="11">
    <mergeCell ref="A1:I1"/>
    <mergeCell ref="A2:I2"/>
    <mergeCell ref="E5:F5"/>
    <mergeCell ref="G5:H5"/>
    <mergeCell ref="I5:J5"/>
    <mergeCell ref="A28:J28"/>
    <mergeCell ref="E31:F31"/>
    <mergeCell ref="G31:H31"/>
    <mergeCell ref="I31:J31"/>
    <mergeCell ref="A36:J36"/>
    <mergeCell ref="A37:J37"/>
  </mergeCells>
  <dataValidations count="1">
    <dataValidation allowBlank="true" error="Bitte eine ganze Zahl von 0 bis 5 eintragen." errorStyle="stop" errorTitle="Punktwert 0–5" operator="between" showDropDown="false" showErrorMessage="false" showInputMessage="false" sqref="E7:E23 G7:G23 I7:I23" type="whole">
      <formula1>0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true"/>
  </sheetPr>
  <dimension ref="A1:E10"/>
  <sheetViews>
    <sheetView showFormulas="false" showGridLines="false" showRowColHeaders="true" showZeros="true" rightToLeft="false" tabSelected="false" showOutlineSymbols="true" defaultGridColor="true" view="normal" topLeftCell="A1" colorId="64" zoomScale="120" zoomScaleNormal="120" zoomScalePageLayoutView="100" workbookViewId="0">
      <pane xSplit="0" ySplit="5" topLeftCell="A6" activePane="bottomLeft" state="frozen"/>
      <selection pane="topLeft" activeCell="A1" activeCellId="0" sqref="A1"/>
      <selection pane="bottomLeft" activeCell="F9" activeCellId="0" sqref="F9"/>
    </sheetView>
  </sheetViews>
  <sheetFormatPr defaultColWidth="8.6835937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74"/>
    <col collapsed="false" customWidth="true" hidden="false" outlineLevel="0" max="3" min="3" style="1" width="14"/>
    <col collapsed="false" customWidth="true" hidden="false" outlineLevel="0" max="4" min="4" style="1" width="44"/>
    <col collapsed="false" customWidth="true" hidden="false" outlineLevel="0" max="5" min="5" style="1" width="4"/>
  </cols>
  <sheetData>
    <row r="1" customFormat="false" ht="24" hidden="false" customHeight="true" outlineLevel="0" collapsed="false">
      <c r="A1" s="2" t="s">
        <v>239</v>
      </c>
      <c r="B1" s="2"/>
      <c r="C1" s="2"/>
      <c r="D1" s="2"/>
      <c r="E1" s="2"/>
    </row>
    <row r="2" customFormat="false" ht="13.5" hidden="false" customHeight="true" outlineLevel="0" collapsed="false">
      <c r="A2" s="3" t="s">
        <v>240</v>
      </c>
      <c r="B2" s="3"/>
      <c r="C2" s="3"/>
      <c r="D2" s="3"/>
      <c r="E2" s="3"/>
    </row>
    <row r="3" customFormat="false" ht="15" hidden="false" customHeight="false" outlineLevel="0" collapsed="false">
      <c r="A3" s="4"/>
      <c r="B3" s="4"/>
      <c r="C3" s="4"/>
      <c r="D3" s="4"/>
      <c r="E3" s="4"/>
    </row>
    <row r="5" customFormat="false" ht="30" hidden="false" customHeight="true" outlineLevel="0" collapsed="false">
      <c r="A5" s="6" t="s">
        <v>53</v>
      </c>
      <c r="B5" s="6" t="s">
        <v>241</v>
      </c>
      <c r="C5" s="6" t="s">
        <v>242</v>
      </c>
      <c r="D5" s="6" t="s">
        <v>243</v>
      </c>
      <c r="E5" s="6"/>
    </row>
    <row r="6" customFormat="false" ht="33.75" hidden="false" customHeight="true" outlineLevel="0" collapsed="false">
      <c r="A6" s="7" t="s">
        <v>244</v>
      </c>
      <c r="B6" s="9" t="s">
        <v>245</v>
      </c>
      <c r="C6" s="35"/>
      <c r="D6" s="9" t="s">
        <v>246</v>
      </c>
    </row>
    <row r="7" customFormat="false" ht="33.75" hidden="false" customHeight="true" outlineLevel="0" collapsed="false">
      <c r="A7" s="10" t="s">
        <v>247</v>
      </c>
      <c r="B7" s="12" t="s">
        <v>248</v>
      </c>
      <c r="C7" s="36"/>
      <c r="D7" s="12" t="s">
        <v>249</v>
      </c>
    </row>
    <row r="8" customFormat="false" ht="33.75" hidden="false" customHeight="true" outlineLevel="0" collapsed="false">
      <c r="A8" s="7" t="s">
        <v>250</v>
      </c>
      <c r="B8" s="9" t="s">
        <v>251</v>
      </c>
      <c r="C8" s="35"/>
      <c r="D8" s="9" t="s">
        <v>252</v>
      </c>
    </row>
    <row r="9" customFormat="false" ht="33.75" hidden="false" customHeight="true" outlineLevel="0" collapsed="false">
      <c r="A9" s="10" t="s">
        <v>253</v>
      </c>
      <c r="B9" s="12" t="s">
        <v>254</v>
      </c>
      <c r="C9" s="36"/>
      <c r="D9" s="12" t="s">
        <v>255</v>
      </c>
    </row>
    <row r="10" customFormat="false" ht="33.75" hidden="false" customHeight="true" outlineLevel="0" collapsed="false">
      <c r="A10" s="7" t="s">
        <v>256</v>
      </c>
      <c r="B10" s="9" t="s">
        <v>257</v>
      </c>
      <c r="C10" s="35"/>
      <c r="D10" s="9" t="s">
        <v>258</v>
      </c>
    </row>
  </sheetData>
  <mergeCells count="2">
    <mergeCell ref="A1:E1"/>
    <mergeCell ref="A2:E2"/>
  </mergeCells>
  <dataValidations count="1">
    <dataValidation allowBlank="true" errorStyle="stop" operator="between" showDropDown="false" showErrorMessage="false" showInputMessage="false" sqref="C6:E15 D22:D26" type="list">
      <formula1>"ja,nein,offen"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true"/>
  </sheetPr>
  <dimension ref="A1:F39"/>
  <sheetViews>
    <sheetView showFormulas="false" showGridLines="false" showRowColHeaders="true" showZeros="true" rightToLeft="false" tabSelected="false" showOutlineSymbols="true" defaultGridColor="true" view="normal" topLeftCell="A1" colorId="64" zoomScale="120" zoomScaleNormal="12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C11" activeCellId="0" sqref="C11"/>
    </sheetView>
  </sheetViews>
  <sheetFormatPr defaultColWidth="8.68359375" defaultRowHeight="1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76"/>
    <col collapsed="false" customWidth="true" hidden="false" outlineLevel="0" max="5" min="3" style="1" width="26"/>
    <col collapsed="false" customWidth="true" hidden="false" outlineLevel="0" max="6" min="6" style="1" width="4"/>
  </cols>
  <sheetData>
    <row r="1" customFormat="false" ht="24" hidden="false" customHeight="true" outlineLevel="0" collapsed="false">
      <c r="A1" s="2" t="s">
        <v>259</v>
      </c>
      <c r="B1" s="2"/>
      <c r="C1" s="2"/>
      <c r="D1" s="2"/>
      <c r="E1" s="2"/>
      <c r="F1" s="2"/>
    </row>
    <row r="2" customFormat="false" ht="13.5" hidden="false" customHeight="true" outlineLevel="0" collapsed="false">
      <c r="A2" s="3" t="s">
        <v>260</v>
      </c>
      <c r="B2" s="3"/>
      <c r="C2" s="3"/>
      <c r="D2" s="3"/>
      <c r="E2" s="3"/>
      <c r="F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</row>
    <row r="5" customFormat="false" ht="30" hidden="false" customHeight="true" outlineLevel="0" collapsed="false">
      <c r="A5" s="6" t="s">
        <v>261</v>
      </c>
      <c r="B5" s="6" t="s">
        <v>54</v>
      </c>
      <c r="C5" s="6" t="s">
        <v>262</v>
      </c>
      <c r="D5" s="6" t="s">
        <v>263</v>
      </c>
      <c r="E5" s="6" t="s">
        <v>264</v>
      </c>
      <c r="F5" s="6"/>
    </row>
    <row r="6" customFormat="false" ht="19.5" hidden="false" customHeight="true" outlineLevel="0" collapsed="false">
      <c r="A6" s="18" t="s">
        <v>265</v>
      </c>
      <c r="B6" s="18"/>
      <c r="C6" s="18"/>
      <c r="D6" s="18"/>
      <c r="E6" s="18"/>
    </row>
    <row r="7" customFormat="false" ht="33.75" hidden="false" customHeight="true" outlineLevel="0" collapsed="false">
      <c r="A7" s="7" t="n">
        <v>1</v>
      </c>
      <c r="B7" s="9" t="s">
        <v>266</v>
      </c>
      <c r="C7" s="13"/>
      <c r="D7" s="13"/>
      <c r="E7" s="13"/>
    </row>
    <row r="8" customFormat="false" ht="33.75" hidden="false" customHeight="true" outlineLevel="0" collapsed="false">
      <c r="A8" s="7" t="n">
        <v>2</v>
      </c>
      <c r="B8" s="9" t="s">
        <v>267</v>
      </c>
      <c r="C8" s="13"/>
      <c r="D8" s="13"/>
      <c r="E8" s="13"/>
    </row>
    <row r="9" customFormat="false" ht="33.75" hidden="false" customHeight="true" outlineLevel="0" collapsed="false">
      <c r="A9" s="7" t="n">
        <v>3</v>
      </c>
      <c r="B9" s="9" t="s">
        <v>268</v>
      </c>
      <c r="C9" s="13"/>
      <c r="D9" s="13"/>
      <c r="E9" s="13"/>
    </row>
    <row r="10" customFormat="false" ht="33.75" hidden="false" customHeight="true" outlineLevel="0" collapsed="false">
      <c r="A10" s="7" t="n">
        <v>4</v>
      </c>
      <c r="B10" s="9" t="s">
        <v>269</v>
      </c>
      <c r="C10" s="13"/>
      <c r="D10" s="13"/>
      <c r="E10" s="13"/>
    </row>
    <row r="11" customFormat="false" ht="33.75" hidden="false" customHeight="true" outlineLevel="0" collapsed="false">
      <c r="A11" s="7" t="n">
        <v>5</v>
      </c>
      <c r="B11" s="9" t="s">
        <v>270</v>
      </c>
      <c r="C11" s="13"/>
      <c r="D11" s="13"/>
      <c r="E11" s="13"/>
    </row>
    <row r="13" customFormat="false" ht="19.5" hidden="false" customHeight="true" outlineLevel="0" collapsed="false">
      <c r="A13" s="18" t="s">
        <v>271</v>
      </c>
      <c r="B13" s="18"/>
      <c r="C13" s="18"/>
      <c r="D13" s="18"/>
      <c r="E13" s="18"/>
    </row>
    <row r="14" customFormat="false" ht="33.75" hidden="false" customHeight="true" outlineLevel="0" collapsed="false">
      <c r="A14" s="7" t="n">
        <v>6</v>
      </c>
      <c r="B14" s="9" t="s">
        <v>272</v>
      </c>
      <c r="C14" s="13"/>
      <c r="D14" s="13"/>
      <c r="E14" s="13"/>
    </row>
    <row r="15" customFormat="false" ht="33.75" hidden="false" customHeight="true" outlineLevel="0" collapsed="false">
      <c r="A15" s="7" t="n">
        <v>7</v>
      </c>
      <c r="B15" s="8" t="s">
        <v>273</v>
      </c>
      <c r="C15" s="13"/>
      <c r="D15" s="13"/>
      <c r="E15" s="13"/>
    </row>
    <row r="16" customFormat="false" ht="33.75" hidden="false" customHeight="true" outlineLevel="0" collapsed="false">
      <c r="A16" s="7" t="n">
        <v>8</v>
      </c>
      <c r="B16" s="9" t="s">
        <v>274</v>
      </c>
      <c r="C16" s="13"/>
      <c r="D16" s="13"/>
      <c r="E16" s="13"/>
    </row>
    <row r="17" customFormat="false" ht="33.75" hidden="false" customHeight="true" outlineLevel="0" collapsed="false">
      <c r="A17" s="7" t="n">
        <v>9</v>
      </c>
      <c r="B17" s="9" t="s">
        <v>275</v>
      </c>
      <c r="C17" s="13"/>
      <c r="D17" s="13"/>
      <c r="E17" s="13"/>
    </row>
    <row r="18" customFormat="false" ht="33.75" hidden="false" customHeight="true" outlineLevel="0" collapsed="false">
      <c r="A18" s="7" t="n">
        <v>10</v>
      </c>
      <c r="B18" s="9" t="s">
        <v>276</v>
      </c>
      <c r="C18" s="13"/>
      <c r="D18" s="13"/>
      <c r="E18" s="13"/>
    </row>
    <row r="20" customFormat="false" ht="19.5" hidden="false" customHeight="true" outlineLevel="0" collapsed="false">
      <c r="A20" s="18" t="s">
        <v>277</v>
      </c>
      <c r="B20" s="18"/>
      <c r="C20" s="18"/>
      <c r="D20" s="18"/>
      <c r="E20" s="18"/>
    </row>
    <row r="21" customFormat="false" ht="33.75" hidden="false" customHeight="true" outlineLevel="0" collapsed="false">
      <c r="A21" s="7" t="n">
        <v>11</v>
      </c>
      <c r="B21" s="9" t="s">
        <v>278</v>
      </c>
      <c r="C21" s="13"/>
      <c r="D21" s="13"/>
      <c r="E21" s="13"/>
    </row>
    <row r="22" customFormat="false" ht="33.75" hidden="false" customHeight="true" outlineLevel="0" collapsed="false">
      <c r="A22" s="7" t="n">
        <v>12</v>
      </c>
      <c r="B22" s="9" t="s">
        <v>279</v>
      </c>
      <c r="C22" s="13"/>
      <c r="D22" s="13"/>
      <c r="E22" s="13"/>
    </row>
    <row r="23" customFormat="false" ht="33.75" hidden="false" customHeight="true" outlineLevel="0" collapsed="false">
      <c r="A23" s="7" t="n">
        <v>13</v>
      </c>
      <c r="B23" s="9" t="s">
        <v>280</v>
      </c>
      <c r="C23" s="13"/>
      <c r="D23" s="13"/>
      <c r="E23" s="13"/>
    </row>
    <row r="25" customFormat="false" ht="19.5" hidden="false" customHeight="true" outlineLevel="0" collapsed="false">
      <c r="A25" s="18" t="s">
        <v>281</v>
      </c>
      <c r="B25" s="18"/>
      <c r="C25" s="18"/>
      <c r="D25" s="18"/>
      <c r="E25" s="18"/>
    </row>
    <row r="26" customFormat="false" ht="33.75" hidden="false" customHeight="true" outlineLevel="0" collapsed="false">
      <c r="A26" s="7" t="n">
        <v>14</v>
      </c>
      <c r="B26" s="9" t="s">
        <v>282</v>
      </c>
      <c r="C26" s="13"/>
      <c r="D26" s="13"/>
      <c r="E26" s="13"/>
    </row>
    <row r="27" customFormat="false" ht="33.75" hidden="false" customHeight="true" outlineLevel="0" collapsed="false">
      <c r="A27" s="7" t="n">
        <v>15</v>
      </c>
      <c r="B27" s="9" t="s">
        <v>283</v>
      </c>
      <c r="C27" s="13"/>
      <c r="D27" s="13"/>
      <c r="E27" s="13"/>
    </row>
    <row r="28" customFormat="false" ht="33.75" hidden="false" customHeight="true" outlineLevel="0" collapsed="false">
      <c r="A28" s="7" t="n">
        <v>16</v>
      </c>
      <c r="B28" s="9" t="s">
        <v>284</v>
      </c>
      <c r="C28" s="13"/>
      <c r="D28" s="13"/>
      <c r="E28" s="13"/>
    </row>
    <row r="29" customFormat="false" ht="33.75" hidden="false" customHeight="true" outlineLevel="0" collapsed="false">
      <c r="A29" s="7" t="n">
        <v>17</v>
      </c>
      <c r="B29" s="9" t="s">
        <v>285</v>
      </c>
      <c r="C29" s="13"/>
      <c r="D29" s="13"/>
      <c r="E29" s="13"/>
    </row>
    <row r="31" customFormat="false" ht="19.5" hidden="false" customHeight="true" outlineLevel="0" collapsed="false">
      <c r="A31" s="18" t="s">
        <v>286</v>
      </c>
      <c r="B31" s="18"/>
      <c r="C31" s="18"/>
      <c r="D31" s="18"/>
      <c r="E31" s="18"/>
    </row>
    <row r="32" customFormat="false" ht="33.75" hidden="false" customHeight="true" outlineLevel="0" collapsed="false">
      <c r="A32" s="7" t="n">
        <v>18</v>
      </c>
      <c r="B32" s="9" t="s">
        <v>287</v>
      </c>
      <c r="C32" s="13"/>
      <c r="D32" s="13"/>
      <c r="E32" s="13"/>
    </row>
    <row r="33" customFormat="false" ht="33.75" hidden="false" customHeight="true" outlineLevel="0" collapsed="false">
      <c r="A33" s="7" t="n">
        <v>19</v>
      </c>
      <c r="B33" s="9" t="s">
        <v>288</v>
      </c>
      <c r="C33" s="13"/>
      <c r="D33" s="13"/>
      <c r="E33" s="13"/>
    </row>
    <row r="34" customFormat="false" ht="33.75" hidden="false" customHeight="true" outlineLevel="0" collapsed="false">
      <c r="A34" s="7" t="n">
        <v>20</v>
      </c>
      <c r="B34" s="9" t="s">
        <v>289</v>
      </c>
      <c r="C34" s="13"/>
      <c r="D34" s="13"/>
      <c r="E34" s="13"/>
    </row>
    <row r="35" customFormat="false" ht="33.75" hidden="false" customHeight="true" outlineLevel="0" collapsed="false">
      <c r="A35" s="7" t="n">
        <v>21</v>
      </c>
      <c r="B35" s="9" t="s">
        <v>290</v>
      </c>
      <c r="C35" s="13"/>
      <c r="D35" s="13"/>
      <c r="E35" s="13"/>
    </row>
    <row r="37" customFormat="false" ht="19.5" hidden="false" customHeight="true" outlineLevel="0" collapsed="false">
      <c r="A37" s="18" t="s">
        <v>291</v>
      </c>
      <c r="B37" s="18"/>
      <c r="C37" s="18"/>
      <c r="D37" s="18"/>
      <c r="E37" s="18"/>
    </row>
    <row r="38" customFormat="false" ht="33.75" hidden="false" customHeight="true" outlineLevel="0" collapsed="false">
      <c r="A38" s="7" t="n">
        <v>22</v>
      </c>
      <c r="B38" s="9" t="s">
        <v>292</v>
      </c>
      <c r="C38" s="13"/>
      <c r="D38" s="13"/>
      <c r="E38" s="13"/>
    </row>
    <row r="39" customFormat="false" ht="33.75" hidden="false" customHeight="true" outlineLevel="0" collapsed="false">
      <c r="A39" s="7" t="n">
        <v>23</v>
      </c>
      <c r="B39" s="9" t="s">
        <v>293</v>
      </c>
      <c r="C39" s="13"/>
      <c r="D39" s="13"/>
      <c r="E39" s="13"/>
    </row>
  </sheetData>
  <mergeCells count="8">
    <mergeCell ref="A1:F1"/>
    <mergeCell ref="A2:F2"/>
    <mergeCell ref="A6:E6"/>
    <mergeCell ref="A13:E13"/>
    <mergeCell ref="A20:E20"/>
    <mergeCell ref="A25:E25"/>
    <mergeCell ref="A31:E31"/>
    <mergeCell ref="A37:E3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true"/>
  </sheetPr>
  <dimension ref="A1:G19"/>
  <sheetViews>
    <sheetView showFormulas="false" showGridLines="false" showRowColHeaders="true" showZeros="true" rightToLeft="false" tabSelected="false" showOutlineSymbols="true" defaultGridColor="true" view="normal" topLeftCell="A1" colorId="64" zoomScale="120" zoomScaleNormal="12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8359375" defaultRowHeight="1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56"/>
    <col collapsed="false" customWidth="true" hidden="false" outlineLevel="0" max="4" min="3" style="1" width="13"/>
    <col collapsed="false" customWidth="true" hidden="false" outlineLevel="0" max="5" min="5" style="1" width="12"/>
    <col collapsed="false" customWidth="true" hidden="false" outlineLevel="0" max="7" min="6" style="1" width="16"/>
  </cols>
  <sheetData>
    <row r="1" customFormat="false" ht="24" hidden="false" customHeight="true" outlineLevel="0" collapsed="false">
      <c r="A1" s="2" t="s">
        <v>294</v>
      </c>
      <c r="B1" s="2"/>
      <c r="C1" s="2"/>
      <c r="D1" s="2"/>
      <c r="E1" s="2"/>
      <c r="F1" s="2"/>
      <c r="G1" s="2"/>
    </row>
    <row r="2" customFormat="false" ht="13.5" hidden="false" customHeight="true" outlineLevel="0" collapsed="false">
      <c r="A2" s="3" t="s">
        <v>295</v>
      </c>
      <c r="B2" s="3"/>
      <c r="C2" s="3"/>
      <c r="D2" s="3"/>
      <c r="E2" s="3"/>
      <c r="F2" s="3"/>
      <c r="G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  <c r="G3" s="4"/>
    </row>
    <row r="5" customFormat="false" ht="15" hidden="false" customHeight="false" outlineLevel="0" collapsed="false">
      <c r="B5" s="8" t="s">
        <v>296</v>
      </c>
      <c r="C5" s="52" t="n">
        <v>46266</v>
      </c>
      <c r="D5" s="52"/>
    </row>
    <row r="7" customFormat="false" ht="30" hidden="false" customHeight="true" outlineLevel="0" collapsed="false">
      <c r="A7" s="6" t="s">
        <v>53</v>
      </c>
      <c r="B7" s="6" t="s">
        <v>297</v>
      </c>
      <c r="C7" s="6" t="s">
        <v>298</v>
      </c>
      <c r="D7" s="6" t="s">
        <v>299</v>
      </c>
      <c r="E7" s="6" t="s">
        <v>300</v>
      </c>
      <c r="F7" s="6" t="s">
        <v>301</v>
      </c>
      <c r="G7" s="6" t="s">
        <v>302</v>
      </c>
    </row>
    <row r="8" customFormat="false" ht="27.75" hidden="false" customHeight="true" outlineLevel="0" collapsed="false">
      <c r="A8" s="40" t="n">
        <v>1</v>
      </c>
      <c r="B8" s="9" t="s">
        <v>303</v>
      </c>
      <c r="C8" s="27" t="n">
        <v>4</v>
      </c>
      <c r="D8" s="27" t="n">
        <v>8</v>
      </c>
      <c r="E8" s="35" t="s">
        <v>304</v>
      </c>
      <c r="F8" s="53" t="n">
        <f aca="false">$C$5+C8*7</f>
        <v>46294</v>
      </c>
      <c r="G8" s="53" t="n">
        <f aca="false">$C$5+D8*7</f>
        <v>46322</v>
      </c>
    </row>
    <row r="9" customFormat="false" ht="27.75" hidden="false" customHeight="true" outlineLevel="0" collapsed="false">
      <c r="A9" s="42" t="n">
        <v>2</v>
      </c>
      <c r="B9" s="12" t="s">
        <v>305</v>
      </c>
      <c r="C9" s="43" t="n">
        <v>4</v>
      </c>
      <c r="D9" s="43" t="n">
        <v>8</v>
      </c>
      <c r="E9" s="36" t="s">
        <v>306</v>
      </c>
      <c r="F9" s="54" t="n">
        <f aca="false">F8+IF(E9="ja",0,C9*7)</f>
        <v>46294</v>
      </c>
      <c r="G9" s="54" t="n">
        <f aca="false">G8+IF(E9="ja",0,D9*7)</f>
        <v>46322</v>
      </c>
    </row>
    <row r="10" customFormat="false" ht="27.75" hidden="false" customHeight="true" outlineLevel="0" collapsed="false">
      <c r="A10" s="40" t="n">
        <v>3</v>
      </c>
      <c r="B10" s="9" t="s">
        <v>307</v>
      </c>
      <c r="C10" s="27" t="n">
        <v>2</v>
      </c>
      <c r="D10" s="27" t="n">
        <v>4</v>
      </c>
      <c r="E10" s="35" t="s">
        <v>304</v>
      </c>
      <c r="F10" s="53" t="n">
        <f aca="false">F9+IF(E10="ja",0,C10*7)</f>
        <v>46308</v>
      </c>
      <c r="G10" s="53" t="n">
        <f aca="false">G9+IF(E10="ja",0,D10*7)</f>
        <v>46350</v>
      </c>
    </row>
    <row r="11" customFormat="false" ht="27.75" hidden="false" customHeight="true" outlineLevel="0" collapsed="false">
      <c r="A11" s="42" t="n">
        <v>4</v>
      </c>
      <c r="B11" s="12" t="s">
        <v>308</v>
      </c>
      <c r="C11" s="43" t="n">
        <v>4</v>
      </c>
      <c r="D11" s="43" t="n">
        <v>6</v>
      </c>
      <c r="E11" s="36" t="s">
        <v>304</v>
      </c>
      <c r="F11" s="54" t="n">
        <f aca="false">F10+IF(E11="ja",0,C11*7)</f>
        <v>46336</v>
      </c>
      <c r="G11" s="54" t="n">
        <f aca="false">G10+IF(E11="ja",0,D11*7)</f>
        <v>46392</v>
      </c>
    </row>
    <row r="12" customFormat="false" ht="27.75" hidden="false" customHeight="true" outlineLevel="0" collapsed="false">
      <c r="A12" s="40" t="n">
        <v>5</v>
      </c>
      <c r="B12" s="9" t="s">
        <v>309</v>
      </c>
      <c r="C12" s="27" t="n">
        <v>5</v>
      </c>
      <c r="D12" s="27" t="n">
        <v>6</v>
      </c>
      <c r="E12" s="35" t="s">
        <v>304</v>
      </c>
      <c r="F12" s="53" t="n">
        <f aca="false">F11+IF(E12="ja",0,C12*7)</f>
        <v>46371</v>
      </c>
      <c r="G12" s="53" t="n">
        <f aca="false">G11+IF(E12="ja",0,D12*7)</f>
        <v>46434</v>
      </c>
    </row>
    <row r="13" customFormat="false" ht="27.75" hidden="false" customHeight="true" outlineLevel="0" collapsed="false">
      <c r="A13" s="42" t="n">
        <v>6</v>
      </c>
      <c r="B13" s="12" t="s">
        <v>310</v>
      </c>
      <c r="C13" s="43" t="n">
        <v>4</v>
      </c>
      <c r="D13" s="43" t="n">
        <v>8</v>
      </c>
      <c r="E13" s="36" t="s">
        <v>304</v>
      </c>
      <c r="F13" s="54" t="n">
        <f aca="false">F12+IF(E13="ja",0,C13*7)</f>
        <v>46399</v>
      </c>
      <c r="G13" s="54" t="n">
        <f aca="false">G12+IF(E13="ja",0,D13*7)</f>
        <v>46490</v>
      </c>
    </row>
    <row r="14" customFormat="false" ht="27.75" hidden="false" customHeight="true" outlineLevel="0" collapsed="false">
      <c r="A14" s="40" t="n">
        <v>7</v>
      </c>
      <c r="B14" s="9" t="s">
        <v>311</v>
      </c>
      <c r="C14" s="27" t="n">
        <v>2</v>
      </c>
      <c r="D14" s="27" t="n">
        <v>3</v>
      </c>
      <c r="E14" s="35" t="s">
        <v>304</v>
      </c>
      <c r="F14" s="53" t="n">
        <f aca="false">F13+IF(E14="ja",0,C14*7)</f>
        <v>46413</v>
      </c>
      <c r="G14" s="53" t="n">
        <f aca="false">G13+IF(E14="ja",0,D14*7)</f>
        <v>46511</v>
      </c>
    </row>
    <row r="15" customFormat="false" ht="27.75" hidden="false" customHeight="true" outlineLevel="0" collapsed="false">
      <c r="A15" s="42" t="n">
        <v>8</v>
      </c>
      <c r="B15" s="12" t="s">
        <v>312</v>
      </c>
      <c r="C15" s="43" t="n">
        <v>6</v>
      </c>
      <c r="D15" s="43" t="n">
        <v>12</v>
      </c>
      <c r="E15" s="36" t="s">
        <v>304</v>
      </c>
      <c r="F15" s="54" t="n">
        <f aca="false">F14+IF(E15="ja",0,C15*7)</f>
        <v>46455</v>
      </c>
      <c r="G15" s="54" t="n">
        <f aca="false">G14+IF(E15="ja",0,D15*7)</f>
        <v>46595</v>
      </c>
    </row>
    <row r="16" customFormat="false" ht="21.75" hidden="false" customHeight="true" outlineLevel="0" collapsed="false">
      <c r="B16" s="21" t="s">
        <v>313</v>
      </c>
      <c r="C16" s="45" t="n">
        <f aca="false">SUMIF(E8:E15,"nein",C8:C15)</f>
        <v>27</v>
      </c>
      <c r="D16" s="45" t="n">
        <f aca="false">SUMIF(E8:E15,"nein",D8:D15)</f>
        <v>47</v>
      </c>
      <c r="E16" s="55"/>
      <c r="F16" s="56" t="n">
        <f aca="false">F15</f>
        <v>46455</v>
      </c>
      <c r="G16" s="56" t="n">
        <f aca="false">G15</f>
        <v>46595</v>
      </c>
    </row>
    <row r="17" customFormat="false" ht="15" hidden="false" customHeight="false" outlineLevel="0" collapsed="false">
      <c r="B17" s="9" t="s">
        <v>314</v>
      </c>
      <c r="C17" s="41" t="n">
        <f aca="false">ROUND(C16/4.35,1)</f>
        <v>6.2</v>
      </c>
      <c r="D17" s="41" t="n">
        <f aca="false">ROUND(D16/4.35,1)</f>
        <v>10.8</v>
      </c>
    </row>
    <row r="19" customFormat="false" ht="48" hidden="false" customHeight="true" outlineLevel="0" collapsed="false">
      <c r="A19" s="15" t="s">
        <v>315</v>
      </c>
      <c r="B19" s="15"/>
      <c r="C19" s="15"/>
      <c r="D19" s="15"/>
      <c r="E19" s="15"/>
      <c r="F19" s="15"/>
      <c r="G19" s="15"/>
    </row>
  </sheetData>
  <mergeCells count="4">
    <mergeCell ref="A1:G1"/>
    <mergeCell ref="A2:G2"/>
    <mergeCell ref="C5:D5"/>
    <mergeCell ref="A19:G19"/>
  </mergeCells>
  <dataValidations count="1">
    <dataValidation allowBlank="true" errorStyle="stop" operator="between" showDropDown="false" showErrorMessage="false" showInputMessage="false" sqref="C6:E15 D22:D26" type="list">
      <formula1>"ja,nein,offen"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true"/>
  </sheetPr>
  <dimension ref="A1:E14"/>
  <sheetViews>
    <sheetView showFormulas="false" showGridLines="false" showRowColHeaders="true" showZeros="true" rightToLeft="false" tabSelected="false" showOutlineSymbols="true" defaultGridColor="true" view="normal" topLeftCell="A1" colorId="64" zoomScale="120" zoomScaleNormal="12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8359375" defaultRowHeight="1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30"/>
    <col collapsed="false" customWidth="true" hidden="false" outlineLevel="0" max="5" min="3" style="1" width="34"/>
  </cols>
  <sheetData>
    <row r="1" customFormat="false" ht="24" hidden="false" customHeight="true" outlineLevel="0" collapsed="false">
      <c r="A1" s="2" t="s">
        <v>316</v>
      </c>
      <c r="B1" s="2"/>
      <c r="C1" s="2"/>
      <c r="D1" s="2"/>
      <c r="E1" s="2"/>
    </row>
    <row r="2" customFormat="false" ht="13.5" hidden="false" customHeight="true" outlineLevel="0" collapsed="false">
      <c r="A2" s="3" t="s">
        <v>317</v>
      </c>
      <c r="B2" s="3"/>
      <c r="C2" s="3"/>
      <c r="D2" s="3"/>
      <c r="E2" s="3"/>
    </row>
    <row r="3" customFormat="false" ht="15" hidden="false" customHeight="false" outlineLevel="0" collapsed="false">
      <c r="A3" s="4"/>
      <c r="B3" s="4"/>
      <c r="C3" s="4"/>
      <c r="D3" s="4"/>
      <c r="E3" s="4"/>
    </row>
    <row r="5" customFormat="false" ht="30" hidden="false" customHeight="true" outlineLevel="0" collapsed="false">
      <c r="A5" s="6"/>
      <c r="B5" s="6" t="s">
        <v>318</v>
      </c>
      <c r="C5" s="6" t="s">
        <v>319</v>
      </c>
      <c r="D5" s="6" t="s">
        <v>320</v>
      </c>
      <c r="E5" s="6" t="s">
        <v>321</v>
      </c>
    </row>
    <row r="6" customFormat="false" ht="30" hidden="false" customHeight="true" outlineLevel="0" collapsed="false">
      <c r="B6" s="8" t="s">
        <v>322</v>
      </c>
      <c r="C6" s="9" t="s">
        <v>323</v>
      </c>
      <c r="D6" s="9" t="s">
        <v>324</v>
      </c>
      <c r="E6" s="13"/>
    </row>
    <row r="7" customFormat="false" ht="30" hidden="false" customHeight="true" outlineLevel="0" collapsed="false">
      <c r="A7" s="24"/>
      <c r="B7" s="11" t="s">
        <v>325</v>
      </c>
      <c r="C7" s="12" t="s">
        <v>326</v>
      </c>
      <c r="D7" s="12" t="s">
        <v>327</v>
      </c>
      <c r="E7" s="13"/>
    </row>
    <row r="8" customFormat="false" ht="30" hidden="false" customHeight="true" outlineLevel="0" collapsed="false">
      <c r="B8" s="8" t="s">
        <v>328</v>
      </c>
      <c r="C8" s="9" t="s">
        <v>329</v>
      </c>
      <c r="D8" s="9" t="s">
        <v>330</v>
      </c>
      <c r="E8" s="13"/>
    </row>
    <row r="9" customFormat="false" ht="30" hidden="false" customHeight="true" outlineLevel="0" collapsed="false">
      <c r="A9" s="24"/>
      <c r="B9" s="11" t="s">
        <v>331</v>
      </c>
      <c r="C9" s="12" t="s">
        <v>332</v>
      </c>
      <c r="D9" s="12" t="s">
        <v>333</v>
      </c>
      <c r="E9" s="13"/>
    </row>
    <row r="10" customFormat="false" ht="30" hidden="false" customHeight="true" outlineLevel="0" collapsed="false">
      <c r="B10" s="8" t="s">
        <v>334</v>
      </c>
      <c r="C10" s="9" t="s">
        <v>335</v>
      </c>
      <c r="D10" s="9" t="s">
        <v>335</v>
      </c>
      <c r="E10" s="13"/>
    </row>
    <row r="11" customFormat="false" ht="30" hidden="false" customHeight="true" outlineLevel="0" collapsed="false">
      <c r="A11" s="24"/>
      <c r="B11" s="11" t="s">
        <v>336</v>
      </c>
      <c r="C11" s="12" t="s">
        <v>337</v>
      </c>
      <c r="D11" s="12" t="s">
        <v>338</v>
      </c>
      <c r="E11" s="13"/>
    </row>
    <row r="12" customFormat="false" ht="30" hidden="false" customHeight="true" outlineLevel="0" collapsed="false">
      <c r="B12" s="8" t="s">
        <v>339</v>
      </c>
      <c r="C12" s="9" t="s">
        <v>340</v>
      </c>
      <c r="D12" s="9" t="s">
        <v>341</v>
      </c>
      <c r="E12" s="13"/>
    </row>
    <row r="13" customFormat="false" ht="30" hidden="false" customHeight="true" outlineLevel="0" collapsed="false">
      <c r="A13" s="24"/>
      <c r="B13" s="11" t="s">
        <v>342</v>
      </c>
      <c r="C13" s="12" t="s">
        <v>343</v>
      </c>
      <c r="D13" s="12" t="s">
        <v>344</v>
      </c>
      <c r="E13" s="13"/>
    </row>
    <row r="14" customFormat="false" ht="30" hidden="false" customHeight="true" outlineLevel="0" collapsed="false">
      <c r="B14" s="8" t="s">
        <v>345</v>
      </c>
      <c r="C14" s="9" t="s">
        <v>346</v>
      </c>
      <c r="D14" s="9" t="s">
        <v>347</v>
      </c>
      <c r="E14" s="13"/>
    </row>
  </sheetData>
  <mergeCells count="2">
    <mergeCell ref="A1:E1"/>
    <mergeCell ref="A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2026-08-09T17:16:38Z</dcterms:created>
  <dc:creator>openpyxl</dc:creator>
  <dc:description/>
  <dc:language>en-US</dc:language>
  <cp:lastModifiedBy/>
  <dcterms:modified xsi:type="dcterms:W3CDTF">2026-08-09T19:24:30Z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